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660" yWindow="500" windowWidth="19420" windowHeight="11020" tabRatio="796"/>
  </bookViews>
  <sheets>
    <sheet name="Stac" sheetId="1" r:id="rId1"/>
    <sheet name="Tabela_efektow" sheetId="22" r:id="rId2"/>
    <sheet name="Wiedza" sheetId="17" r:id="rId3"/>
    <sheet name="Umiejetnosci" sheetId="20" r:id="rId4"/>
    <sheet name="Kompetencje" sheetId="21" r:id="rId5"/>
    <sheet name="Klasy przedmiotów" sheetId="23" r:id="rId6"/>
    <sheet name="Kompetencje inżynierskie" sheetId="24" r:id="rId7"/>
    <sheet name="Opis_efektow_inz" sheetId="25" r:id="rId8"/>
    <sheet name="Statystyki" sheetId="26" r:id="rId9"/>
  </sheets>
  <externalReferences>
    <externalReference r:id="rId10"/>
  </externalReferences>
  <definedNames>
    <definedName name="_lec1" localSheetId="7">#REF!</definedName>
    <definedName name="_lec1">#REF!</definedName>
    <definedName name="_lec2">#REF!</definedName>
    <definedName name="_lec3">#REF!</definedName>
    <definedName name="_lec4">#REF!</definedName>
    <definedName name="_lec5">#REF!</definedName>
    <definedName name="_lec6">#REF!</definedName>
    <definedName name="_lec7">#REF!</definedName>
    <definedName name="_lec8">#REF!</definedName>
    <definedName name="_rok1" localSheetId="7">[1]Stac!$J$35</definedName>
    <definedName name="_rok1">Stac!$J$37</definedName>
    <definedName name="_rok2" localSheetId="7">[1]Stac!$J$61</definedName>
    <definedName name="_rok2">Stac!#REF!</definedName>
    <definedName name="_rok3" localSheetId="7">[1]Stac!$J$85</definedName>
    <definedName name="_rok3">Stac!#REF!</definedName>
    <definedName name="_rok4" localSheetId="7">[1]Stac!$J$97</definedName>
    <definedName name="_rok4">Stac!$J$49</definedName>
    <definedName name="_sem1">Stac!$I$23</definedName>
    <definedName name="_sem2">Stac!$I$36</definedName>
    <definedName name="_sem3">Stac!$I$47</definedName>
    <definedName name="_sem4">Stac!#REF!</definedName>
    <definedName name="_sem5">Stac!#REF!</definedName>
    <definedName name="_sem6">Stac!#REF!</definedName>
    <definedName name="_sem7">Stac!$I$49</definedName>
    <definedName name="_wyk1" localSheetId="7">[1]Stac!$E$21</definedName>
    <definedName name="_wyk1">Stac!$E$23</definedName>
    <definedName name="_wyk2" localSheetId="7">[1]Stac!$E$34</definedName>
    <definedName name="_wyk2">Stac!$E$36</definedName>
    <definedName name="_wyk3" localSheetId="7">[1]Stac!$E$48</definedName>
    <definedName name="_wyk3">Stac!$E$47</definedName>
    <definedName name="_wyk4" localSheetId="7">[1]Stac!$E$60</definedName>
    <definedName name="_wyk4">Stac!#REF!</definedName>
    <definedName name="_wyk5" localSheetId="7">[1]Stac!$E$71</definedName>
    <definedName name="_wyk5">Stac!#REF!</definedName>
    <definedName name="_wyk6" localSheetId="7">[1]Stac!$E$84</definedName>
    <definedName name="_wyk6">Stac!#REF!</definedName>
    <definedName name="_wyk7" localSheetId="7">[1]Stac!$E$97</definedName>
    <definedName name="_wyk7">Stac!$E$49</definedName>
    <definedName name="all" localSheetId="7">[1]Stac!#REF!</definedName>
    <definedName name="all">Stac!$D$56</definedName>
    <definedName name="_xlnm.Print_Area" localSheetId="5">'Klasy przedmiotów'!$A$1:$F$54</definedName>
    <definedName name="_xlnm.Print_Area" localSheetId="0">Stac!$B$1:$Q$70</definedName>
    <definedName name="_xlnm.Print_Area" localSheetId="1">Tabela_efektow!$A$1:$AF$36</definedName>
    <definedName name="razem1" localSheetId="7">#REF!</definedName>
    <definedName name="razem1">#REF!</definedName>
    <definedName name="razem2" localSheetId="7">#REF!</definedName>
    <definedName name="razem2">#REF!</definedName>
    <definedName name="razem3" localSheetId="7">#REF!</definedName>
    <definedName name="razem3">#REF!</definedName>
    <definedName name="razem4">#REF!</definedName>
    <definedName name="razem5">#REF!</definedName>
    <definedName name="razem6">#REF!</definedName>
    <definedName name="razem7">#REF!</definedName>
    <definedName name="razem8">#REF!</definedName>
    <definedName name="semi1">#REF!</definedName>
    <definedName name="semi2">#REF!</definedName>
    <definedName name="semi3">#REF!</definedName>
    <definedName name="semi4">#REF!</definedName>
    <definedName name="semi5">#REF!</definedName>
    <definedName name="semi6">#REF!</definedName>
    <definedName name="semi7">#REF!</definedName>
    <definedName name="semi8">#REF!</definedName>
    <definedName name="suma1">Stac!$E$24</definedName>
    <definedName name="suma2">Stac!$E$37</definedName>
    <definedName name="suma3">Stac!$E$48</definedName>
    <definedName name="suma4">Stac!#REF!</definedName>
    <definedName name="suma5">Stac!#REF!</definedName>
    <definedName name="suma6">Stac!#REF!</definedName>
    <definedName name="suma7">Stac!$E$50</definedName>
    <definedName name="year1" localSheetId="7">#REF!</definedName>
    <definedName name="year1">#REF!</definedName>
    <definedName name="year2" localSheetId="7">#REF!</definedName>
    <definedName name="year2">#REF!</definedName>
    <definedName name="year3" localSheetId="7">#REF!</definedName>
    <definedName name="year3">#REF!</definedName>
    <definedName name="year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1" l="1"/>
  <c r="G47" i="1"/>
  <c r="H47" i="1"/>
  <c r="J47" i="1"/>
  <c r="E47" i="1" l="1"/>
  <c r="J36" i="1" l="1"/>
  <c r="C37" i="24"/>
  <c r="B37" i="24"/>
  <c r="C36" i="24"/>
  <c r="B36" i="24"/>
  <c r="C35" i="24"/>
  <c r="B35" i="24"/>
  <c r="C34" i="24"/>
  <c r="B34" i="24"/>
  <c r="C33" i="24"/>
  <c r="B33" i="24"/>
  <c r="A33" i="24"/>
  <c r="A34" i="24"/>
  <c r="A35" i="24"/>
  <c r="A36" i="24"/>
  <c r="A3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B30" i="24"/>
  <c r="C30" i="24"/>
  <c r="A26" i="24"/>
  <c r="A25" i="24"/>
  <c r="A24" i="24"/>
  <c r="A23" i="24"/>
  <c r="A22" i="24"/>
  <c r="A21" i="24"/>
  <c r="A20" i="24"/>
  <c r="C13" i="24"/>
  <c r="B13" i="24"/>
  <c r="C12" i="24"/>
  <c r="B12" i="24"/>
  <c r="C11" i="24"/>
  <c r="B11" i="24"/>
  <c r="C10" i="24"/>
  <c r="B10" i="24"/>
  <c r="C9" i="24"/>
  <c r="B9" i="24"/>
  <c r="C8" i="24"/>
  <c r="B8" i="24"/>
  <c r="C7" i="24"/>
  <c r="B7" i="24"/>
  <c r="A13" i="24"/>
  <c r="A12" i="24"/>
  <c r="A11" i="24"/>
  <c r="A10" i="24"/>
  <c r="A9" i="24"/>
  <c r="A8" i="24"/>
  <c r="A7" i="24"/>
  <c r="A34" i="23"/>
  <c r="A35" i="23"/>
  <c r="A36" i="23"/>
  <c r="A37" i="23"/>
  <c r="A38" i="23"/>
  <c r="A39" i="23"/>
  <c r="A26" i="23"/>
  <c r="A19" i="23"/>
  <c r="A20" i="23"/>
  <c r="A21" i="23"/>
  <c r="A22" i="23"/>
  <c r="A23" i="23"/>
  <c r="A24" i="23"/>
  <c r="A25" i="23"/>
  <c r="A27" i="23"/>
  <c r="A28" i="23"/>
  <c r="A29" i="23"/>
  <c r="A30" i="23"/>
  <c r="A6" i="23"/>
  <c r="A7" i="23"/>
  <c r="A8" i="23"/>
  <c r="A9" i="23"/>
  <c r="A10" i="23"/>
  <c r="A11" i="23"/>
  <c r="A12" i="23"/>
  <c r="AC32" i="22"/>
  <c r="AD32" i="22"/>
  <c r="AE32" i="22"/>
  <c r="AF32" i="22"/>
  <c r="AC33" i="22"/>
  <c r="AD33" i="22"/>
  <c r="AE33" i="22"/>
  <c r="AF33" i="22"/>
  <c r="AC34" i="22"/>
  <c r="AD34" i="22"/>
  <c r="AE34" i="22"/>
  <c r="AF34" i="22"/>
  <c r="AC35" i="22"/>
  <c r="AD35" i="22"/>
  <c r="AE35" i="22"/>
  <c r="AF35" i="22"/>
  <c r="AC36" i="22"/>
  <c r="AD36" i="22"/>
  <c r="AE36" i="22"/>
  <c r="AF36" i="22"/>
  <c r="AB32" i="22"/>
  <c r="AB33" i="22"/>
  <c r="AB34" i="22"/>
  <c r="AB35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K32" i="22"/>
  <c r="K33" i="22"/>
  <c r="K34" i="22"/>
  <c r="K35" i="22"/>
  <c r="K36" i="22"/>
  <c r="B32" i="22"/>
  <c r="C32" i="22"/>
  <c r="D32" i="22"/>
  <c r="E32" i="22"/>
  <c r="F32" i="22"/>
  <c r="G32" i="22"/>
  <c r="H32" i="22"/>
  <c r="I32" i="22"/>
  <c r="J32" i="22"/>
  <c r="B33" i="22"/>
  <c r="C33" i="22"/>
  <c r="D33" i="22"/>
  <c r="E33" i="22"/>
  <c r="F33" i="22"/>
  <c r="G33" i="22"/>
  <c r="H33" i="22"/>
  <c r="I33" i="22"/>
  <c r="J33" i="22"/>
  <c r="B34" i="22"/>
  <c r="C34" i="22"/>
  <c r="D34" i="22"/>
  <c r="E34" i="22"/>
  <c r="F34" i="22"/>
  <c r="G34" i="22"/>
  <c r="H34" i="22"/>
  <c r="I34" i="22"/>
  <c r="J34" i="22"/>
  <c r="B35" i="22"/>
  <c r="C35" i="22"/>
  <c r="D35" i="22"/>
  <c r="E35" i="22"/>
  <c r="F35" i="22"/>
  <c r="G35" i="22"/>
  <c r="H35" i="22"/>
  <c r="I35" i="22"/>
  <c r="J35" i="22"/>
  <c r="B36" i="22"/>
  <c r="C36" i="22"/>
  <c r="D36" i="22"/>
  <c r="E36" i="22"/>
  <c r="F36" i="22"/>
  <c r="G36" i="22"/>
  <c r="H36" i="22"/>
  <c r="I36" i="22"/>
  <c r="J36" i="22"/>
  <c r="A32" i="22"/>
  <c r="A33" i="22"/>
  <c r="A34" i="22"/>
  <c r="A35" i="22"/>
  <c r="A36" i="22"/>
  <c r="AC19" i="22"/>
  <c r="AD19" i="22"/>
  <c r="AE19" i="22"/>
  <c r="AF19" i="22"/>
  <c r="AC20" i="22"/>
  <c r="AD20" i="22"/>
  <c r="AE20" i="22"/>
  <c r="AF20" i="22"/>
  <c r="AC21" i="22"/>
  <c r="AD21" i="22"/>
  <c r="AE21" i="22"/>
  <c r="AF21" i="22"/>
  <c r="AC22" i="22"/>
  <c r="AD22" i="22"/>
  <c r="AE22" i="22"/>
  <c r="AF22" i="22"/>
  <c r="AC23" i="22"/>
  <c r="AD23" i="22"/>
  <c r="AE23" i="22"/>
  <c r="AF23" i="22"/>
  <c r="AC24" i="22"/>
  <c r="AD24" i="22"/>
  <c r="AE24" i="22"/>
  <c r="AF24" i="22"/>
  <c r="AC25" i="22"/>
  <c r="AD25" i="22"/>
  <c r="AE25" i="22"/>
  <c r="AF25" i="22"/>
  <c r="AC26" i="22"/>
  <c r="AD26" i="22"/>
  <c r="AE26" i="22"/>
  <c r="AF26" i="22"/>
  <c r="AC27" i="22"/>
  <c r="AD27" i="22"/>
  <c r="AE27" i="22"/>
  <c r="AF27" i="22"/>
  <c r="AC28" i="22"/>
  <c r="AD28" i="22"/>
  <c r="AE28" i="22"/>
  <c r="AF28" i="22"/>
  <c r="AB19" i="22"/>
  <c r="AB20" i="22"/>
  <c r="AB21" i="22"/>
  <c r="AB22" i="22"/>
  <c r="AB23" i="22"/>
  <c r="AB24" i="22"/>
  <c r="AB25" i="22"/>
  <c r="AB26" i="22"/>
  <c r="AB27" i="22"/>
  <c r="AB28" i="22"/>
  <c r="AB29" i="22"/>
  <c r="L19" i="22"/>
  <c r="M19" i="22"/>
  <c r="N19" i="22"/>
  <c r="O19" i="22"/>
  <c r="P19" i="22"/>
  <c r="Q19" i="22"/>
  <c r="R19" i="22"/>
  <c r="S19" i="22"/>
  <c r="T19" i="22"/>
  <c r="U19" i="22"/>
  <c r="V19" i="22"/>
  <c r="W19" i="22"/>
  <c r="X19" i="22"/>
  <c r="Y19" i="22"/>
  <c r="Z19" i="22"/>
  <c r="AA19" i="22"/>
  <c r="L20" i="22"/>
  <c r="M20" i="22"/>
  <c r="N20" i="22"/>
  <c r="O20" i="22"/>
  <c r="P20" i="22"/>
  <c r="Q20" i="22"/>
  <c r="R20" i="22"/>
  <c r="S20" i="22"/>
  <c r="T20" i="22"/>
  <c r="U20" i="22"/>
  <c r="V20" i="22"/>
  <c r="W20" i="22"/>
  <c r="X20" i="22"/>
  <c r="Y20" i="22"/>
  <c r="Z20" i="22"/>
  <c r="AA20" i="22"/>
  <c r="L21" i="22"/>
  <c r="M21" i="22"/>
  <c r="N21" i="22"/>
  <c r="O21" i="22"/>
  <c r="P21" i="22"/>
  <c r="Q21" i="22"/>
  <c r="R21" i="22"/>
  <c r="S21" i="22"/>
  <c r="T21" i="22"/>
  <c r="U21" i="22"/>
  <c r="V21" i="22"/>
  <c r="W21" i="22"/>
  <c r="X21" i="22"/>
  <c r="Y21" i="22"/>
  <c r="Z21" i="22"/>
  <c r="AA21" i="22"/>
  <c r="L22" i="22"/>
  <c r="M22" i="22"/>
  <c r="N22" i="22"/>
  <c r="O22" i="22"/>
  <c r="P22" i="22"/>
  <c r="Q22" i="22"/>
  <c r="R22" i="22"/>
  <c r="S22" i="22"/>
  <c r="T22" i="22"/>
  <c r="U22" i="22"/>
  <c r="V22" i="22"/>
  <c r="W22" i="22"/>
  <c r="X22" i="22"/>
  <c r="Y22" i="22"/>
  <c r="Z22" i="22"/>
  <c r="AA22" i="22"/>
  <c r="L23" i="22"/>
  <c r="M23" i="22"/>
  <c r="N23" i="22"/>
  <c r="O23" i="22"/>
  <c r="P23" i="22"/>
  <c r="Q23" i="22"/>
  <c r="R23" i="22"/>
  <c r="S23" i="22"/>
  <c r="T23" i="22"/>
  <c r="U23" i="22"/>
  <c r="V23" i="22"/>
  <c r="W23" i="22"/>
  <c r="X23" i="22"/>
  <c r="Y23" i="22"/>
  <c r="Z23" i="22"/>
  <c r="AA23" i="22"/>
  <c r="L24" i="22"/>
  <c r="M24" i="22"/>
  <c r="N24" i="22"/>
  <c r="O24" i="22"/>
  <c r="P24" i="22"/>
  <c r="Q24" i="22"/>
  <c r="R24" i="22"/>
  <c r="S24" i="22"/>
  <c r="T24" i="22"/>
  <c r="U24" i="22"/>
  <c r="V24" i="22"/>
  <c r="W24" i="22"/>
  <c r="X24" i="22"/>
  <c r="Y24" i="22"/>
  <c r="Z24" i="22"/>
  <c r="AA24" i="22"/>
  <c r="L25" i="22"/>
  <c r="M25" i="22"/>
  <c r="N25" i="22"/>
  <c r="O25" i="22"/>
  <c r="P25" i="22"/>
  <c r="Q25" i="22"/>
  <c r="R25" i="22"/>
  <c r="S25" i="22"/>
  <c r="T25" i="22"/>
  <c r="U25" i="22"/>
  <c r="V25" i="22"/>
  <c r="W25" i="22"/>
  <c r="X25" i="22"/>
  <c r="Y25" i="22"/>
  <c r="Z25" i="22"/>
  <c r="AA25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L27" i="22"/>
  <c r="M27" i="22"/>
  <c r="N27" i="22"/>
  <c r="O27" i="22"/>
  <c r="P27" i="22"/>
  <c r="Q27" i="22"/>
  <c r="R27" i="22"/>
  <c r="S27" i="22"/>
  <c r="T27" i="22"/>
  <c r="U27" i="22"/>
  <c r="V27" i="22"/>
  <c r="W27" i="22"/>
  <c r="X27" i="22"/>
  <c r="Y27" i="22"/>
  <c r="Z27" i="22"/>
  <c r="AA27" i="22"/>
  <c r="L28" i="22"/>
  <c r="M28" i="22"/>
  <c r="N28" i="22"/>
  <c r="O28" i="22"/>
  <c r="P28" i="22"/>
  <c r="Q28" i="22"/>
  <c r="R28" i="22"/>
  <c r="S28" i="22"/>
  <c r="T28" i="22"/>
  <c r="U28" i="22"/>
  <c r="V28" i="22"/>
  <c r="W28" i="22"/>
  <c r="X28" i="22"/>
  <c r="Y28" i="22"/>
  <c r="Z28" i="22"/>
  <c r="AA28" i="22"/>
  <c r="K19" i="22"/>
  <c r="K20" i="22"/>
  <c r="K21" i="22"/>
  <c r="K22" i="22"/>
  <c r="K23" i="22"/>
  <c r="K24" i="22"/>
  <c r="K25" i="22"/>
  <c r="K26" i="22"/>
  <c r="K27" i="22"/>
  <c r="K28" i="22"/>
  <c r="B19" i="22"/>
  <c r="C19" i="22"/>
  <c r="D19" i="22"/>
  <c r="E19" i="22"/>
  <c r="F19" i="22"/>
  <c r="G19" i="22"/>
  <c r="H19" i="22"/>
  <c r="I19" i="22"/>
  <c r="J19" i="22"/>
  <c r="B20" i="22"/>
  <c r="C20" i="22"/>
  <c r="D20" i="22"/>
  <c r="E20" i="22"/>
  <c r="F20" i="22"/>
  <c r="G20" i="22"/>
  <c r="H20" i="22"/>
  <c r="I20" i="22"/>
  <c r="J20" i="22"/>
  <c r="B21" i="22"/>
  <c r="C21" i="22"/>
  <c r="D21" i="22"/>
  <c r="E21" i="22"/>
  <c r="F21" i="22"/>
  <c r="G21" i="22"/>
  <c r="H21" i="22"/>
  <c r="I21" i="22"/>
  <c r="J21" i="22"/>
  <c r="B22" i="22"/>
  <c r="C22" i="22"/>
  <c r="D22" i="22"/>
  <c r="E22" i="22"/>
  <c r="F22" i="22"/>
  <c r="G22" i="22"/>
  <c r="H22" i="22"/>
  <c r="I22" i="22"/>
  <c r="J22" i="22"/>
  <c r="B23" i="22"/>
  <c r="C23" i="22"/>
  <c r="D23" i="22"/>
  <c r="E23" i="22"/>
  <c r="F23" i="22"/>
  <c r="G23" i="22"/>
  <c r="H23" i="22"/>
  <c r="I23" i="22"/>
  <c r="J23" i="22"/>
  <c r="B24" i="22"/>
  <c r="C24" i="22"/>
  <c r="D24" i="22"/>
  <c r="E24" i="22"/>
  <c r="F24" i="22"/>
  <c r="G24" i="22"/>
  <c r="H24" i="22"/>
  <c r="I24" i="22"/>
  <c r="J24" i="22"/>
  <c r="B25" i="22"/>
  <c r="C25" i="22"/>
  <c r="D25" i="22"/>
  <c r="E25" i="22"/>
  <c r="F25" i="22"/>
  <c r="G25" i="22"/>
  <c r="H25" i="22"/>
  <c r="I25" i="22"/>
  <c r="J25" i="22"/>
  <c r="B26" i="22"/>
  <c r="C26" i="22"/>
  <c r="D26" i="22"/>
  <c r="E26" i="22"/>
  <c r="F26" i="22"/>
  <c r="G26" i="22"/>
  <c r="H26" i="22"/>
  <c r="I26" i="22"/>
  <c r="J26" i="22"/>
  <c r="B27" i="22"/>
  <c r="C27" i="22"/>
  <c r="D27" i="22"/>
  <c r="E27" i="22"/>
  <c r="F27" i="22"/>
  <c r="G27" i="22"/>
  <c r="H27" i="22"/>
  <c r="I27" i="22"/>
  <c r="J27" i="22"/>
  <c r="A28" i="22"/>
  <c r="A27" i="22"/>
  <c r="A26" i="22"/>
  <c r="A25" i="22"/>
  <c r="A24" i="22"/>
  <c r="A23" i="22"/>
  <c r="A22" i="22"/>
  <c r="A21" i="22"/>
  <c r="A20" i="22"/>
  <c r="A19" i="22"/>
  <c r="AC6" i="22"/>
  <c r="AD6" i="22"/>
  <c r="AE6" i="22"/>
  <c r="AF6" i="22"/>
  <c r="AC7" i="22"/>
  <c r="AD7" i="22"/>
  <c r="AE7" i="22"/>
  <c r="AF7" i="22"/>
  <c r="AC8" i="22"/>
  <c r="AD8" i="22"/>
  <c r="AE8" i="22"/>
  <c r="AF8" i="22"/>
  <c r="AC9" i="22"/>
  <c r="AD9" i="22"/>
  <c r="AE9" i="22"/>
  <c r="AF9" i="22"/>
  <c r="AC10" i="22"/>
  <c r="AD10" i="22"/>
  <c r="AE10" i="22"/>
  <c r="AF10" i="22"/>
  <c r="AC11" i="22"/>
  <c r="AD11" i="22"/>
  <c r="AE11" i="22"/>
  <c r="AF11" i="22"/>
  <c r="AC12" i="22"/>
  <c r="AD12" i="22"/>
  <c r="AE12" i="22"/>
  <c r="AF12" i="22"/>
  <c r="AC13" i="22"/>
  <c r="AD13" i="22"/>
  <c r="AE13" i="22"/>
  <c r="AF13" i="22"/>
  <c r="AC14" i="22"/>
  <c r="AD14" i="22"/>
  <c r="AE14" i="22"/>
  <c r="AF14" i="22"/>
  <c r="AC15" i="22"/>
  <c r="AD15" i="22"/>
  <c r="AE15" i="22"/>
  <c r="AF15" i="22"/>
  <c r="AB6" i="22"/>
  <c r="AB7" i="22"/>
  <c r="AB8" i="22"/>
  <c r="AB9" i="22"/>
  <c r="AB10" i="22"/>
  <c r="AB11" i="22"/>
  <c r="AB12" i="22"/>
  <c r="AB13" i="22"/>
  <c r="AB14" i="22"/>
  <c r="AB15" i="22"/>
  <c r="L6" i="22"/>
  <c r="M6" i="22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A6" i="22"/>
  <c r="L7" i="22"/>
  <c r="M7" i="22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L8" i="22"/>
  <c r="M8" i="22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L10" i="22"/>
  <c r="M10" i="22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L11" i="22"/>
  <c r="M11" i="22"/>
  <c r="N11" i="22"/>
  <c r="O11" i="22"/>
  <c r="P11" i="22"/>
  <c r="Q11" i="22"/>
  <c r="R11" i="22"/>
  <c r="S11" i="22"/>
  <c r="T11" i="22"/>
  <c r="U11" i="22"/>
  <c r="V11" i="22"/>
  <c r="W11" i="22"/>
  <c r="X11" i="22"/>
  <c r="Y11" i="22"/>
  <c r="Z11" i="22"/>
  <c r="AA11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Y12" i="22"/>
  <c r="Z12" i="22"/>
  <c r="AA12" i="22"/>
  <c r="L13" i="22"/>
  <c r="M13" i="22"/>
  <c r="N13" i="22"/>
  <c r="O13" i="22"/>
  <c r="P13" i="22"/>
  <c r="Q13" i="22"/>
  <c r="R13" i="22"/>
  <c r="S13" i="22"/>
  <c r="T13" i="22"/>
  <c r="U13" i="22"/>
  <c r="V13" i="22"/>
  <c r="W13" i="22"/>
  <c r="X13" i="22"/>
  <c r="Y13" i="22"/>
  <c r="Z13" i="22"/>
  <c r="AA13" i="22"/>
  <c r="L14" i="22"/>
  <c r="M14" i="22"/>
  <c r="N14" i="22"/>
  <c r="O14" i="22"/>
  <c r="P14" i="22"/>
  <c r="Q14" i="22"/>
  <c r="R14" i="22"/>
  <c r="S14" i="22"/>
  <c r="T14" i="22"/>
  <c r="U14" i="22"/>
  <c r="V14" i="22"/>
  <c r="W14" i="22"/>
  <c r="X14" i="22"/>
  <c r="Y14" i="22"/>
  <c r="Z14" i="22"/>
  <c r="AA14" i="22"/>
  <c r="L15" i="22"/>
  <c r="M15" i="22"/>
  <c r="N15" i="22"/>
  <c r="O15" i="22"/>
  <c r="P15" i="22"/>
  <c r="Q15" i="22"/>
  <c r="R15" i="22"/>
  <c r="S15" i="22"/>
  <c r="T15" i="22"/>
  <c r="U15" i="22"/>
  <c r="V15" i="22"/>
  <c r="W15" i="22"/>
  <c r="X15" i="22"/>
  <c r="Y15" i="22"/>
  <c r="Z15" i="22"/>
  <c r="AA15" i="22"/>
  <c r="K6" i="22"/>
  <c r="K7" i="22"/>
  <c r="K8" i="22"/>
  <c r="K9" i="22"/>
  <c r="K10" i="22"/>
  <c r="K11" i="22"/>
  <c r="K12" i="22"/>
  <c r="K13" i="22"/>
  <c r="K14" i="22"/>
  <c r="K15" i="22"/>
  <c r="K16" i="22"/>
  <c r="B6" i="22"/>
  <c r="C6" i="22"/>
  <c r="D6" i="22"/>
  <c r="E6" i="22"/>
  <c r="F6" i="22"/>
  <c r="G6" i="22"/>
  <c r="H6" i="22"/>
  <c r="I6" i="22"/>
  <c r="J6" i="22"/>
  <c r="B7" i="22"/>
  <c r="C7" i="22"/>
  <c r="D7" i="22"/>
  <c r="E7" i="22"/>
  <c r="F7" i="22"/>
  <c r="G7" i="22"/>
  <c r="H7" i="22"/>
  <c r="I7" i="22"/>
  <c r="J7" i="22"/>
  <c r="B8" i="22"/>
  <c r="C8" i="22"/>
  <c r="D8" i="22"/>
  <c r="E8" i="22"/>
  <c r="F8" i="22"/>
  <c r="G8" i="22"/>
  <c r="H8" i="22"/>
  <c r="I8" i="22"/>
  <c r="J8" i="22"/>
  <c r="B9" i="22"/>
  <c r="C9" i="22"/>
  <c r="D9" i="22"/>
  <c r="E9" i="22"/>
  <c r="F9" i="22"/>
  <c r="G9" i="22"/>
  <c r="H9" i="22"/>
  <c r="I9" i="22"/>
  <c r="J9" i="22"/>
  <c r="B10" i="22"/>
  <c r="C10" i="22"/>
  <c r="D10" i="22"/>
  <c r="E10" i="22"/>
  <c r="F10" i="22"/>
  <c r="G10" i="22"/>
  <c r="H10" i="22"/>
  <c r="I10" i="22"/>
  <c r="J10" i="22"/>
  <c r="B11" i="22"/>
  <c r="C11" i="22"/>
  <c r="D11" i="22"/>
  <c r="E11" i="22"/>
  <c r="F11" i="22"/>
  <c r="G11" i="22"/>
  <c r="H11" i="22"/>
  <c r="I11" i="22"/>
  <c r="J11" i="22"/>
  <c r="B12" i="22"/>
  <c r="C12" i="22"/>
  <c r="D12" i="22"/>
  <c r="E12" i="22"/>
  <c r="F12" i="22"/>
  <c r="G12" i="22"/>
  <c r="H12" i="22"/>
  <c r="I12" i="22"/>
  <c r="J12" i="22"/>
  <c r="B13" i="22"/>
  <c r="C13" i="22"/>
  <c r="D13" i="22"/>
  <c r="E13" i="22"/>
  <c r="F13" i="22"/>
  <c r="G13" i="22"/>
  <c r="H13" i="22"/>
  <c r="I13" i="22"/>
  <c r="J13" i="22"/>
  <c r="B14" i="22"/>
  <c r="C14" i="22"/>
  <c r="D14" i="22"/>
  <c r="E14" i="22"/>
  <c r="F14" i="22"/>
  <c r="G14" i="22"/>
  <c r="H14" i="22"/>
  <c r="I14" i="22"/>
  <c r="J14" i="22"/>
  <c r="B15" i="22"/>
  <c r="C15" i="22"/>
  <c r="D15" i="22"/>
  <c r="E15" i="22"/>
  <c r="F15" i="22"/>
  <c r="G15" i="22"/>
  <c r="H15" i="22"/>
  <c r="I15" i="22"/>
  <c r="J15" i="22"/>
  <c r="A6" i="22"/>
  <c r="A7" i="22"/>
  <c r="A8" i="22"/>
  <c r="A9" i="22"/>
  <c r="A10" i="22"/>
  <c r="A11" i="22"/>
  <c r="A12" i="22"/>
  <c r="A13" i="22"/>
  <c r="A14" i="22"/>
  <c r="A15" i="22"/>
  <c r="D67" i="1"/>
  <c r="A9" i="26" s="1"/>
  <c r="H36" i="1"/>
  <c r="G36" i="1"/>
  <c r="F36" i="1"/>
  <c r="E36" i="1"/>
  <c r="J23" i="1"/>
  <c r="H23" i="1"/>
  <c r="G23" i="1"/>
  <c r="F23" i="1"/>
  <c r="E23" i="1"/>
  <c r="C14" i="24"/>
  <c r="C15" i="24"/>
  <c r="C16" i="24"/>
  <c r="B14" i="24"/>
  <c r="A14" i="24"/>
  <c r="A15" i="24"/>
  <c r="A16" i="24"/>
  <c r="A15" i="23"/>
  <c r="A14" i="23"/>
  <c r="A13" i="23"/>
  <c r="A32" i="24"/>
  <c r="A31" i="24"/>
  <c r="A30" i="24"/>
  <c r="A19" i="24"/>
  <c r="A18" i="24"/>
  <c r="A17" i="24"/>
  <c r="C32" i="24"/>
  <c r="B32" i="24"/>
  <c r="C31" i="24"/>
  <c r="B31" i="24"/>
  <c r="C19" i="24"/>
  <c r="B19" i="24"/>
  <c r="C18" i="24"/>
  <c r="B18" i="24"/>
  <c r="C17" i="24"/>
  <c r="B17" i="24"/>
  <c r="C6" i="24"/>
  <c r="B6" i="24"/>
  <c r="AF31" i="22"/>
  <c r="AE31" i="22"/>
  <c r="AD31" i="22"/>
  <c r="AC31" i="22"/>
  <c r="AF30" i="22"/>
  <c r="AE30" i="22"/>
  <c r="AD30" i="22"/>
  <c r="AC30" i="22"/>
  <c r="AF29" i="22"/>
  <c r="AE29" i="22"/>
  <c r="AD29" i="22"/>
  <c r="AC29" i="22"/>
  <c r="AF18" i="22"/>
  <c r="AE18" i="22"/>
  <c r="AD18" i="22"/>
  <c r="AC18" i="22"/>
  <c r="AF17" i="22"/>
  <c r="AE17" i="22"/>
  <c r="AD17" i="22"/>
  <c r="AC17" i="22"/>
  <c r="AF16" i="22"/>
  <c r="AE16" i="22"/>
  <c r="AD16" i="22"/>
  <c r="AC16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J31" i="22"/>
  <c r="I31" i="22"/>
  <c r="H31" i="22"/>
  <c r="G31" i="22"/>
  <c r="F31" i="22"/>
  <c r="E31" i="22"/>
  <c r="D31" i="22"/>
  <c r="C31" i="22"/>
  <c r="B31" i="22"/>
  <c r="J30" i="22"/>
  <c r="I30" i="22"/>
  <c r="H30" i="22"/>
  <c r="G30" i="22"/>
  <c r="F30" i="22"/>
  <c r="E30" i="22"/>
  <c r="D30" i="22"/>
  <c r="C30" i="22"/>
  <c r="B30" i="22"/>
  <c r="J29" i="22"/>
  <c r="I29" i="22"/>
  <c r="H29" i="22"/>
  <c r="G29" i="22"/>
  <c r="F29" i="22"/>
  <c r="E29" i="22"/>
  <c r="D29" i="22"/>
  <c r="C29" i="22"/>
  <c r="B29" i="22"/>
  <c r="J28" i="22"/>
  <c r="I28" i="22"/>
  <c r="H28" i="22"/>
  <c r="G28" i="22"/>
  <c r="F28" i="22"/>
  <c r="E28" i="22"/>
  <c r="D28" i="22"/>
  <c r="C28" i="22"/>
  <c r="B28" i="22"/>
  <c r="J18" i="22"/>
  <c r="I18" i="22"/>
  <c r="H18" i="22"/>
  <c r="G18" i="22"/>
  <c r="F18" i="22"/>
  <c r="E18" i="22"/>
  <c r="D18" i="22"/>
  <c r="C18" i="22"/>
  <c r="B18" i="22"/>
  <c r="J17" i="22"/>
  <c r="I17" i="22"/>
  <c r="H17" i="22"/>
  <c r="G17" i="22"/>
  <c r="F17" i="22"/>
  <c r="E17" i="22"/>
  <c r="D17" i="22"/>
  <c r="C17" i="22"/>
  <c r="B17" i="22"/>
  <c r="J16" i="22"/>
  <c r="I16" i="22"/>
  <c r="H16" i="22"/>
  <c r="G16" i="22"/>
  <c r="F16" i="22"/>
  <c r="E16" i="22"/>
  <c r="D16" i="22"/>
  <c r="C16" i="22"/>
  <c r="B16" i="22"/>
  <c r="AB31" i="22"/>
  <c r="AB30" i="22"/>
  <c r="AB18" i="22"/>
  <c r="AB17" i="22"/>
  <c r="AB16" i="22"/>
  <c r="K31" i="22"/>
  <c r="K30" i="22"/>
  <c r="K29" i="22"/>
  <c r="K18" i="22"/>
  <c r="K17" i="22"/>
  <c r="A31" i="22"/>
  <c r="A30" i="22"/>
  <c r="A29" i="22"/>
  <c r="A18" i="22"/>
  <c r="A17" i="22"/>
  <c r="A16" i="22"/>
  <c r="B42" i="23"/>
  <c r="A31" i="23"/>
  <c r="A32" i="23"/>
  <c r="A33" i="23"/>
  <c r="A18" i="23"/>
  <c r="A17" i="23"/>
  <c r="A16" i="23"/>
  <c r="A5" i="23"/>
  <c r="K5" i="22"/>
  <c r="K4" i="22"/>
  <c r="A5" i="22"/>
  <c r="AB5" i="22"/>
  <c r="B48" i="23"/>
  <c r="B46" i="23"/>
  <c r="B44" i="23"/>
  <c r="B28" i="1"/>
  <c r="B29" i="1" s="1"/>
  <c r="B16" i="1"/>
  <c r="A16" i="1" s="1"/>
  <c r="B18" i="1"/>
  <c r="A18" i="1" s="1"/>
  <c r="A6" i="24"/>
  <c r="A5" i="24"/>
  <c r="A4" i="24"/>
  <c r="A4" i="23"/>
  <c r="A3" i="23"/>
  <c r="D65" i="1"/>
  <c r="D66" i="1" s="1"/>
  <c r="D61" i="1"/>
  <c r="A3" i="26" s="1"/>
  <c r="D62" i="1"/>
  <c r="D59" i="1"/>
  <c r="A15" i="1"/>
  <c r="A27" i="1"/>
  <c r="A40" i="1"/>
  <c r="A42" i="1"/>
  <c r="A4" i="22"/>
  <c r="AB4" i="22"/>
  <c r="D64" i="1"/>
  <c r="A43" i="1"/>
  <c r="A17" i="1"/>
  <c r="F49" i="1" l="1"/>
  <c r="B19" i="1"/>
  <c r="A19" i="1" s="1"/>
  <c r="G49" i="1"/>
  <c r="A28" i="1"/>
  <c r="J37" i="1"/>
  <c r="J49" i="1"/>
  <c r="H49" i="1"/>
  <c r="E24" i="1"/>
  <c r="B30" i="1"/>
  <c r="A29" i="1"/>
  <c r="A8" i="26"/>
  <c r="B20" i="1"/>
  <c r="E48" i="1"/>
  <c r="E37" i="1"/>
  <c r="E49" i="1"/>
  <c r="B41" i="23"/>
  <c r="B47" i="23" s="1"/>
  <c r="D63" i="1" l="1"/>
  <c r="A4" i="26" s="1"/>
  <c r="D56" i="1"/>
  <c r="D58" i="1" s="1"/>
  <c r="A2" i="26" s="1"/>
  <c r="E50" i="1"/>
  <c r="A20" i="1"/>
  <c r="B21" i="1"/>
  <c r="A30" i="1"/>
  <c r="B31" i="1"/>
  <c r="B45" i="23"/>
  <c r="B49" i="23"/>
  <c r="B43" i="23"/>
</calcChain>
</file>

<file path=xl/comments1.xml><?xml version="1.0" encoding="utf-8"?>
<comments xmlns="http://schemas.openxmlformats.org/spreadsheetml/2006/main">
  <authors>
    <author>Jerzy Nawrocki</author>
    <author>Zbyszko Królikowski</author>
    <author>Malkowska</author>
  </authors>
  <commentList>
    <comment ref="A14" authorId="0">
      <text>
        <r>
          <rPr>
            <sz val="8"/>
            <color indexed="81"/>
            <rFont val="Tahoma"/>
            <family val="2"/>
            <charset val="238"/>
          </rPr>
          <t xml:space="preserve">Analiza kompletności planu studiów NIESTACJONARNYCH.
"+" Przedmiot o podanym symbolu
      występuje na studiach niestac.
"?" Przedmiot o podanym symbolu
     NIE występuje na studiach niestac.
</t>
        </r>
      </text>
    </comment>
    <comment ref="E14" authorId="1">
      <text>
        <r>
          <rPr>
            <sz val="9"/>
            <color indexed="81"/>
            <rFont val="Tahoma"/>
            <family val="2"/>
            <charset val="238"/>
          </rPr>
          <t xml:space="preserve">Wykłady
</t>
        </r>
      </text>
    </comment>
    <comment ref="F14" authorId="1">
      <text>
        <r>
          <rPr>
            <sz val="9"/>
            <color indexed="81"/>
            <rFont val="Tahoma"/>
            <family val="2"/>
            <charset val="238"/>
          </rPr>
          <t xml:space="preserve">Ćwiczenia
</t>
        </r>
      </text>
    </comment>
    <comment ref="G14" authorId="1">
      <text>
        <r>
          <rPr>
            <sz val="9"/>
            <color indexed="81"/>
            <rFont val="Tahoma"/>
            <family val="2"/>
            <charset val="238"/>
          </rPr>
          <t xml:space="preserve">Laboratoria
</t>
        </r>
      </text>
    </comment>
    <comment ref="H14" authorId="1">
      <text>
        <r>
          <rPr>
            <b/>
            <sz val="9"/>
            <color indexed="81"/>
            <rFont val="Tahoma"/>
            <family val="2"/>
            <charset val="238"/>
          </rPr>
          <t>Zajęcia projektowe</t>
        </r>
      </text>
    </comment>
    <comment ref="L14" authorId="1">
      <text>
        <r>
          <rPr>
            <b/>
            <sz val="9"/>
            <color rgb="FF000000"/>
            <rFont val="Tahoma"/>
            <family val="2"/>
            <charset val="238"/>
          </rPr>
          <t xml:space="preserve">
</t>
        </r>
        <r>
          <rPr>
            <b/>
            <sz val="9"/>
            <color rgb="FF000000"/>
            <rFont val="Tahoma"/>
            <family val="2"/>
            <charset val="238"/>
          </rPr>
          <t>Zajęcia z zakresu nauk podstawowych dla kierunku Informatyka</t>
        </r>
      </text>
    </comment>
    <comment ref="M14" authorId="1">
      <text>
        <r>
          <rPr>
            <b/>
            <sz val="9"/>
            <color rgb="FF000000"/>
            <rFont val="Tahoma"/>
            <family val="2"/>
            <charset val="238"/>
          </rPr>
          <t xml:space="preserve">Zajęcia o charakterze praktycznym związane ze zdobywaniem przez studentów umiejętności praktycznych właściwych dla zakresu działalności zawodowej informatyka
</t>
        </r>
      </text>
    </comment>
    <comment ref="N14" authorId="2">
      <text>
        <r>
          <rPr>
            <b/>
            <sz val="9"/>
            <color rgb="FF000000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  <comment ref="N26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2" authorId="1">
      <text>
        <r>
          <rPr>
            <b/>
            <sz val="9"/>
            <color indexed="81"/>
            <rFont val="Tahoma"/>
            <family val="2"/>
            <charset val="238"/>
          </rPr>
          <t>Zbyszko Królikowski:</t>
        </r>
        <r>
          <rPr>
            <sz val="9"/>
            <color indexed="81"/>
            <rFont val="Tahoma"/>
            <family val="2"/>
            <charset val="238"/>
          </rPr>
          <t xml:space="preserve">
Przedmiot usunięto - żaden z przedmiotów oferowanych na innych specjalnościach nie pasuje profilem do tej specjalności</t>
        </r>
      </text>
    </comment>
    <comment ref="N39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<sst xmlns="http://schemas.openxmlformats.org/spreadsheetml/2006/main" count="543" uniqueCount="242">
  <si>
    <t>Nies</t>
  </si>
  <si>
    <t>1.</t>
  </si>
  <si>
    <t>potrafi posługiwać się technikami informacyjno-komunikacyjnymi wykorzystywanymi przy realizacji przedsięwzięć informatycznych</t>
  </si>
  <si>
    <t>rozumie, że w informatyce wiedza i umiejętności bardzo szybko stają się przestarzałe</t>
  </si>
  <si>
    <t>Wiedza</t>
  </si>
  <si>
    <t>Kompetencje</t>
  </si>
  <si>
    <t>Umiejętności</t>
  </si>
  <si>
    <t>Umiejętnosci</t>
  </si>
  <si>
    <t>MNiSW</t>
  </si>
  <si>
    <t>Kompetencje społeczne</t>
  </si>
  <si>
    <t>Semestr 1:</t>
  </si>
  <si>
    <t>W</t>
  </si>
  <si>
    <t>C</t>
  </si>
  <si>
    <t>L</t>
  </si>
  <si>
    <t>P</t>
  </si>
  <si>
    <t>ECTS</t>
  </si>
  <si>
    <t>E</t>
  </si>
  <si>
    <t>Semestr 2:</t>
  </si>
  <si>
    <t>Semestr 3:</t>
  </si>
  <si>
    <t xml:space="preserve">Razem godz.: </t>
  </si>
  <si>
    <t>Egz</t>
  </si>
  <si>
    <t xml:space="preserve">Cały rok: </t>
  </si>
  <si>
    <t>Ob.</t>
  </si>
  <si>
    <t>Sym.</t>
  </si>
  <si>
    <t>Liczba punktów ECTS:</t>
  </si>
  <si>
    <t>Przedmiot:</t>
  </si>
  <si>
    <t>ma umiejętności językowe w zakresie języka angielskiego, zgodne z wymaganiami określonymi dla poziomu B2+ Europejskiego Systemu Opisu Kształcenia Językowego</t>
  </si>
  <si>
    <t>potrafi wykorzystać do formułowania i rozwiązywania zadań inżynierskich i prostych problemów badawczych metody analityczne, symulacyjne oraz eksperymentalne</t>
  </si>
  <si>
    <t>potrafi — przy formułowaniu i rozwiązywaniu zadań inżynierskich — integrować wiedzę z różnych obszarów informatyki (a w razie potrzeby także wiedzę z innych dyscyplin naukowych) oraz zastosować podejście systemowe, uwzględniające także aspekty pozatechniczne</t>
  </si>
  <si>
    <t>potrafi ocenić przydatność i możliwość wykorzystania nowych osiągnięć (metod i narzędzi) oraz nowych produktów informatycznych</t>
  </si>
  <si>
    <t xml:space="preserve">potrafi ocenić przydatność metod i narzędzi służących do rozwiązania zadania inżynierskiego, polegającego na budowie lub ocenie systemu informatycznego lub jego składowych, w tym dostrzec ograniczenia tych metod i narzędzi; </t>
  </si>
  <si>
    <t>potrafi - stosując m.in. koncepcyjnie nowe metody - rozwiązywać złożone zadania informatyczne, w tym zadania nietypowe oraz zadania zawierające komponent badawczy</t>
  </si>
  <si>
    <t>potrafi — zgodnie z zadaną specyfikacją, uwzględniającą aspekty pozatechniczne — zaprojektować złożone urządzenie, system informatyczny lub proces oraz zrealizować ten projekt — co najmniej w części — używając właściwych metod, technik i narzędzi, w tym przystosowując do tego celu istniejące lub opracowując nowe narzędzia</t>
  </si>
  <si>
    <t>Legenda:</t>
  </si>
  <si>
    <t>Rekrutacja:</t>
  </si>
  <si>
    <t>Liczba godzin - Podsumowanie wszystkich semestrów:</t>
  </si>
  <si>
    <t>Wszystkie godziny kontaktu z prowadzącym</t>
  </si>
  <si>
    <t>Lp.</t>
  </si>
  <si>
    <t>Podsumowanie wszystkich semestrów</t>
  </si>
  <si>
    <t>Punkty ECTS modułów obieralnych:</t>
  </si>
  <si>
    <t>Nadawany tytuł zawodowy: magister inżynier</t>
  </si>
  <si>
    <t>Wymagana liczba punktów ECTS modułów obieralnych 30% z 90</t>
  </si>
  <si>
    <t>Wymagana liczba godzin kontaktu z prowadzącym na studiach stacjonarnych 0,5*(90p.ECTS*25)</t>
  </si>
  <si>
    <t>Suma punktów ECTS zajęć służących zdobywaniu pogłębionej wiedzy, umiejętności prowadzenia badań naukowych oraz kompetencji społecznych niezbędnych w działalności badawczej</t>
  </si>
  <si>
    <t>% punktów ECTS zajęć służących zdobywaniu pogłębionej wiedzy, umiejętności prowadzenia badań naukowych oraz kompetencji społecznych niezbędnych w działalności badawczej</t>
  </si>
  <si>
    <t>Podst.</t>
  </si>
  <si>
    <t>Prakt.</t>
  </si>
  <si>
    <t>Bad.</t>
  </si>
  <si>
    <t>Dojrzałośc zajęć - klasy przedmiotów</t>
  </si>
  <si>
    <t>Formalnie poprawny</t>
  </si>
  <si>
    <t>Obserwo-walny</t>
  </si>
  <si>
    <t>Powta-rzalny</t>
  </si>
  <si>
    <t>Miejsce prezentacji materiałów dydaktycznych (adres URL)</t>
  </si>
  <si>
    <t>Bezpie-czny</t>
  </si>
  <si>
    <t>Liczba przedmiotów</t>
  </si>
  <si>
    <t>Liczba przedmiotów formalnie poprawnych</t>
  </si>
  <si>
    <t>% przedmiotów formalnie poprawnych</t>
  </si>
  <si>
    <t>Liczba przedmiotów obserwowalnych</t>
  </si>
  <si>
    <t>% przedmiotów obserwowalnych</t>
  </si>
  <si>
    <t>Liczba przedmiotów powtarzalnych</t>
  </si>
  <si>
    <t>% przedmiotów powtarzalnych</t>
  </si>
  <si>
    <t>Liczba przedmiotów bezpiecznych</t>
  </si>
  <si>
    <t>% przedmiotów bezpiecznych</t>
  </si>
  <si>
    <t>Profil ogólnoakademicki dla kwalifikacji pierwszego i drugiego stopnia</t>
  </si>
  <si>
    <t>Symb.</t>
  </si>
  <si>
    <t>WIEDZA</t>
  </si>
  <si>
    <t>?</t>
  </si>
  <si>
    <t xml:space="preserve">Liczba punktów  z nauk humanistycznych i społecznych jest równa 5. </t>
  </si>
  <si>
    <t>B</t>
  </si>
  <si>
    <t xml:space="preserve">Wiedza (efekty z I stopnia studiów) </t>
  </si>
  <si>
    <t xml:space="preserve">Umiejętnosci (efekty z I stopnia studiów) </t>
  </si>
  <si>
    <t xml:space="preserve">Kompetencje (efekty z I stopnia studiów) </t>
  </si>
  <si>
    <t>Moduł kształcenia:</t>
  </si>
  <si>
    <t>x</t>
  </si>
  <si>
    <t>obi</t>
  </si>
  <si>
    <t xml:space="preserve">Informatyka - Studia stacjonarne II stopnia </t>
  </si>
  <si>
    <t>Polska Rama Kwalifikacji</t>
  </si>
  <si>
    <t>K1st_W1 - 8</t>
  </si>
  <si>
    <t>K1st_U2 - 14</t>
  </si>
  <si>
    <t xml:space="preserve">K2st_U1, K2st_U12, K2st_U13, K2st_U14  </t>
  </si>
  <si>
    <t xml:space="preserve">K2st_K3  </t>
  </si>
  <si>
    <t>K2st_K1, K2st_K2</t>
  </si>
  <si>
    <t xml:space="preserve">K2st_W2, K2st_W3, K2st_W4, K2st_W5, K2st_W6, K2st_W7 </t>
  </si>
  <si>
    <t xml:space="preserve">K2st_U1, K2st_U3, K2st_U4, K2st_U6, K2st_U10, K2st_U13,  K2st_U15, K2st_U16 </t>
  </si>
  <si>
    <t xml:space="preserve">K2st_K1, K2st_K2, K2st_K3, K2st_K4 </t>
  </si>
  <si>
    <t>K2st_W1, K2st_W2, K2st_W3, K2st_W4, K2st_W5, K2st_W6</t>
  </si>
  <si>
    <t>K2st_K1, K2st_K2, K2st_K3, K2st_K4</t>
  </si>
  <si>
    <t>K2st_W4, K2st_W6, K2st_W7</t>
  </si>
  <si>
    <t xml:space="preserve">K2st_U5, K2st_U2, K2st_U6, K2st_U7, K2st_U9, K2st_U11 </t>
  </si>
  <si>
    <t xml:space="preserve">K2st_U5, K2st_U16 </t>
  </si>
  <si>
    <t xml:space="preserve">K2st_K3 </t>
  </si>
  <si>
    <t>K2st_U2, K2st_U15</t>
  </si>
  <si>
    <t>K2st_K4</t>
  </si>
  <si>
    <t>K2st_W1</t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</si>
  <si>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pogłębioną wiedzę</t>
    </r>
    <r>
      <rPr>
        <sz val="10"/>
        <rFont val="Arial"/>
        <family val="2"/>
        <charset val="238"/>
      </rPr>
      <t xml:space="preserve"> z zakresu szeroko rozumianych systemów informatycznych, podstaw teoretycznych ich budowania oraz metod, narzędzi i środowisk programistycznych wykorzystywanych do ich implementacji </t>
    </r>
  </si>
  <si>
    <t>K2st_W2</t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</si>
  <si>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uporządkowaną i podbudowaną teoretycznie wiedzę ogólną </t>
    </r>
    <r>
      <rPr>
        <sz val="10"/>
        <rFont val="Arial"/>
        <family val="2"/>
        <charset val="238"/>
      </rPr>
      <t xml:space="preserve">związaną z kluczowymi zagadnieniami z zakresu informatyki </t>
    </r>
  </si>
  <si>
    <t>K2st_W3</t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</si>
  <si>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zaawansowaną wiedzę szczegółową </t>
    </r>
    <r>
      <rPr>
        <sz val="10"/>
        <rFont val="Arial"/>
        <family val="2"/>
        <charset val="238"/>
      </rPr>
      <t>dotyczącą wybranych zagadnień z zakresu informatyki</t>
    </r>
  </si>
  <si>
    <t>K2st_W4</t>
  </si>
  <si>
    <t>ma wiedzę o trendach rozwojowych i najistotniejszych nowych osiągnięciach informatyki i innych, wybranych, pokrewnych dyscyplin naukowych</t>
  </si>
  <si>
    <t>K2st_W5</t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</si>
  <si>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szczegółową</t>
    </r>
    <r>
      <rPr>
        <sz val="10"/>
        <rFont val="Arial"/>
        <family val="2"/>
        <charset val="238"/>
      </rPr>
      <t xml:space="preserve"> wiedzę o procesach zachodzących w cyklu życia systemów informatycznych sprzętowych lub programowych</t>
    </r>
  </si>
  <si>
    <t>K2st_W6</t>
  </si>
  <si>
    <t>zna  zaawansowane metody, techniki i narzędzia stosowane przy rozwiązywaniu złożonych zadań inżynierskich i prowadzeniu prac badawczych w wybranym obszarze informatyki</t>
  </si>
  <si>
    <t>K2st_W7</t>
  </si>
  <si>
    <t>ma wiedzę nt. kodeksów etycznych związanych z pracą naukowo-badawczą prowadzoną w zakresie informatyki</t>
  </si>
  <si>
    <t>K2st_W8</t>
  </si>
  <si>
    <t>zna ekonomiczne, prawne i inne uwarunkowania działalności firm IT</t>
  </si>
  <si>
    <t>K2st_W9</t>
  </si>
  <si>
    <t>ma podstawową wiedzę dotyczącą zarządzania / prowadzenia działalności gospodarczej  oraz indywidualnej przedsiębiorczości</t>
  </si>
  <si>
    <t>K2st_U1</t>
  </si>
  <si>
    <t>potrafi  pozyskiwać informacje z literatury, baz danych oraz innych źródeł (w języku polskim i angielskim), integrować je, dokonywać ich interpretacji i krytycznej oceny, wyciągać wnioski oraz formułować i wyczerpująco uzasadniać opinie</t>
  </si>
  <si>
    <t>K2st_U2</t>
  </si>
  <si>
    <t>K2st_U3</t>
  </si>
  <si>
    <t>potrafi planować i przeprowadzać eksperymenty, w tym pomiary i symulacje komputerowe, interpretować uzyskane wyniki i wyciągać wnioski oraz formułować i weryfikować hipotezy związane ze złożonymi problemami inzynierskimi i prostymi problemami badawczymi</t>
  </si>
  <si>
    <t>K2st_U4</t>
  </si>
  <si>
    <t>K2st_U5</t>
  </si>
  <si>
    <t>K2st_U6</t>
  </si>
  <si>
    <t>K2st_U7</t>
  </si>
  <si>
    <t>potrafi  poprawnie użyć wybraną metodę szacowania pracochłonności wytwarzania oprogramowania</t>
  </si>
  <si>
    <t>K2st_U8</t>
  </si>
  <si>
    <t>potrafi dokonać krytycznej analizy istniejących rozwiązań technicznych oraz zaproponować ich ulepszenia (usprawnienia)</t>
  </si>
  <si>
    <t>K2st_U9</t>
  </si>
  <si>
    <t>K2st_U10</t>
  </si>
  <si>
    <t>K2st_U11</t>
  </si>
  <si>
    <t>K2st_U12</t>
  </si>
  <si>
    <t>potrafi  porozumiewać się w języku polskim i angielskim przy użyciu różnych technik w środowisku zawodowym oraz w innych środowiskach, także z wykorzystaniem narzędzi informatycznych</t>
  </si>
  <si>
    <t>K2st_U13</t>
  </si>
  <si>
    <t>potrafi przygotować i przedstawić opracowanie naukowe w języku polskim i angielskim, przedstawiające wyniki  badań naukowych lub przentację ustną dotyczącą szczegółowych zagadnień z zakresu informatyki</t>
  </si>
  <si>
    <t>K2st_U14</t>
  </si>
  <si>
    <t>K2st_U15</t>
  </si>
  <si>
    <t>potrafi współdziałać w zespole, przyjmując w nim różne role</t>
  </si>
  <si>
    <t>K2st_U16</t>
  </si>
  <si>
    <t>potrafi określić kierunki dalszego uczenia się i zrealizować proces samokształcenia, w tym innych osób</t>
  </si>
  <si>
    <t>K2st_K1</t>
  </si>
  <si>
    <t>K2st_K2</t>
  </si>
  <si>
    <t>rozumie znaczenie wykorzystywania najnowszej wiedzy z zakresu informatyki w rozwiązywaniu problemów badawczych i proktycznych</t>
  </si>
  <si>
    <t>K2st_K3</t>
  </si>
  <si>
    <t xml:space="preserve">rozumie znaczenie działalności popularyzatorskiej dotyczącej najnowszych osiągnięć z zakresu informatyki </t>
  </si>
  <si>
    <t xml:space="preserve">ma świadomość potrzeby rozwijania dorobku zawodowego oraz  przestrzegania zasad etyki zawodowej </t>
  </si>
  <si>
    <t xml:space="preserve">K2st_W5, K2st_W8  </t>
  </si>
  <si>
    <t>K2st_W2, K2st_W3, K2st_W5, K2st_W6</t>
  </si>
  <si>
    <t>K2st_W2, K2st_W3, K2st_W4, K2st_W5, K2st_W6</t>
  </si>
  <si>
    <t>K2st_W3, K2st_W4, K2st_W5, K2st_W6</t>
  </si>
  <si>
    <t xml:space="preserve">K2st_W1, K2st_W2, K2st_W3, K2st_W8 </t>
  </si>
  <si>
    <t>K2st_K2, K2st_K3, K2st_K4</t>
  </si>
  <si>
    <t>K2st_U2, K2st_U5, K2st_U7, K2st_U11, K2st_U14, K2st_U15</t>
  </si>
  <si>
    <t>K2st_U1, K2st_U2, K2st_U5, K2st_U6, K2st_U7, K2st_U8,  K2st_U11, K2st_U12, K2st_U14, K2st_U15, K2st_U16</t>
  </si>
  <si>
    <t>K2st_U1, K2st_U5, K2st_U6, K2st_U11, K2st_U14, K2st_U15, K2st_U16</t>
  </si>
  <si>
    <t>K2st_U1, K2st_U4, K2st_U5, K2st_U6, K2st_U14, K2st_U15, K2st_U16</t>
  </si>
  <si>
    <t>K2st_U1, K2st_U4, K2st_U5, K2st_U6, K2st_U8, K2st_U9, K2st_U11, K2st_U14, K2st_U15, K2st_U16</t>
  </si>
  <si>
    <t>K2st_U1, K2st_U2, K2st_U5, K2st_U6, K2st_U8, K2st_U9, K2st_U11, K2st_U12, K2st_U14, K2st_U15, K2st_U16</t>
  </si>
  <si>
    <t>K2st_U1, K2st_U4, K2st_U5,K2st_U6, K2st_U12, K2st_U13, K2st_U14, K2st_U15, K2st_U16</t>
  </si>
  <si>
    <t>K2st_U1, K2st_U3, K2st_U4, K2st_U5, K2st_U6, K2st_U9, K2st_U13, K2st_U14</t>
  </si>
  <si>
    <t>K2st_U1,</t>
  </si>
  <si>
    <t>absolwent zna i rozumie podstawowe procesy zachodzące w cyklu życia urządzeń, obiektów i systemów technicznych</t>
  </si>
  <si>
    <t>P7S_WG</t>
  </si>
  <si>
    <t>P7S_WK</t>
  </si>
  <si>
    <t>absolwent zna i rozumie ogólne zasady tworzenia i rozwoju form indywidualnej przedsiębiorczości</t>
  </si>
  <si>
    <t>UMIEJĘTNOŚCI</t>
  </si>
  <si>
    <t>P7S_UW</t>
  </si>
  <si>
    <t>absolwent potrafi planować i przeprowadzać eksperymenty, w tym pomiary i symulacje komputerowe, interpretować uzyskane wyniki i wyciągać wnioski</t>
  </si>
  <si>
    <t xml:space="preserve">absolwent potrafi przy identyfikacji i formułowaniu specyfikacji zadań inżynierskich oraz ich rozwiązywaniu: − wykorzystać metody analityczne, symulacyjne i eksperymentalne, − dostrzegać ich aspekty systemowe i pozatechniczne, − dokonać wstępnej oceny ekonomicznej proponowanych rozwiązań i podejmowanych działań inżynierskich </t>
  </si>
  <si>
    <t xml:space="preserve">absolwent potrafi dokonać krytycznej analizy sposobu funkcjonowania istniejących rozwiązań technicznych i ocenić te rozwiązania </t>
  </si>
  <si>
    <t>absolwent potrafi zaprojektować – zgodnie z zadaną specyfikacją – oraz wykonać typowe dla kierunku studiów proste urządzenie, obiekt, system lub zrealizować proces, używając odpowiednio dobranych metod, technik, narzędzi i materiałów</t>
  </si>
  <si>
    <t>P7S_WG, P7S_UW</t>
  </si>
  <si>
    <t xml:space="preserve"> P7S_UW</t>
  </si>
  <si>
    <t>P7S_WK, P7S_UW</t>
  </si>
  <si>
    <t>Łączny wymiar zajęć ćwiczeniowych, laboratoryjnych i projektowych</t>
  </si>
  <si>
    <t xml:space="preserve">Liczba punktów ECTS z zajęć o charakterze praktycznym związanych ze zdobywaniem przez studentów umiejętności praktycznych właściwych dla zakresu działalności zawodowej informatyka </t>
  </si>
  <si>
    <t>Liczba punktów ECTS z zajęć z zakresu nauk podstawowych dla kierunku Informatyka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</si>
  <si>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Wiedza o charakterze pogłębionym, która może być wykorzystywane w prowadzeniu badań naukowych z zakresu informatyki  </t>
    </r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</si>
  <si>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Umiejętności, które mogą być wykorzystywane w prowadzeniu badań naukowych z zakresu informatyki  </t>
    </r>
  </si>
  <si>
    <t xml:space="preserve">Żółtawe tło w skrajnej prawej kolumnie (H) z literą "B": Kompetencje, które mogą być wykorzystywane w prowadzeniu badań naukowych z zakresu informatyki  </t>
  </si>
  <si>
    <t>K2st_W1, K2st_W2, K2st_W3, K2st_W5, K2st_W6</t>
  </si>
  <si>
    <t>K2st_U1, K2st_u3, K2st_U4, K2st_U5, K2st_U6, K2st_U8, K2st_U9, K2st_U10, K2st_U13</t>
  </si>
  <si>
    <t xml:space="preserve">K2st_W1, K2st_W3, K2st_W4,  K2st_W5 </t>
  </si>
  <si>
    <t xml:space="preserve">K2st_U1, K2st_U3, K2st_U4, K2st_U5, K2st_U6, K2st_U8, K2st_U9, K2st_U10 </t>
  </si>
  <si>
    <t xml:space="preserve">K2st_K1, K2st_K2 </t>
  </si>
  <si>
    <t>K2st_U1, K2st_U2, K2st_U12, K2st_U13, K2st_U16</t>
  </si>
  <si>
    <t xml:space="preserve">K2st_W1, K2st_W2, K2st_W5 </t>
  </si>
  <si>
    <t xml:space="preserve">K2st_U5, K2st_U6, K2st_U8, K2st_U9, K2st_U11 </t>
  </si>
  <si>
    <t xml:space="preserve">K2st_W1, K2st_W3, K2st_W5  </t>
  </si>
  <si>
    <t xml:space="preserve">K2st_U1, K2st_U2, K2st_U3, K2st_U4, K2st_U5, K2st_U6, K2st_U8, K2st_U9,  K2st_U10, K2st_U11, K2st_U13, K2st_U16 </t>
  </si>
  <si>
    <t xml:space="preserve">K2st_W8, K2st_W9 </t>
  </si>
  <si>
    <t>Liczba punktów za zajęcia z języka obcego jest równa 4</t>
  </si>
  <si>
    <t>Dziedzina: nauki inżynieryjno - techniczne</t>
  </si>
  <si>
    <t>Dyscyplina: Informatyka techniczna i telekomunikacja - profil ogólnoakademicki</t>
  </si>
  <si>
    <t>Wymagania wynikające z rekrutacji: kandydat na te studia musi posiadać kompetencje inżynierskie (tytuł zawodowy inżyniera) oraz kwalifikacje, tj. wiedzę, umiejętności i kompetencje zdefiniowane w Uchwale Senatu PP w sprawie zatwierdzenia kierunkowych efektów uczenia się dla studiów prowadzonych na Politechnice Poznańskiej nr 42 z dnia 24 kwietnia 2017 roku dotyczące studiów I stopnia na kierunku Informatyka podane obok, które są weryfikowane w procedurze rekrutacyjnej.</t>
  </si>
  <si>
    <t>Przedmiot</t>
  </si>
  <si>
    <t>Podsumowanie Programu Studiów</t>
  </si>
  <si>
    <r>
      <t>Stosowane metody weryfikacji efektów uczenia się</t>
    </r>
    <r>
      <rPr>
        <b/>
        <sz val="12"/>
        <color rgb="FFFFFFFF"/>
        <rFont val="Arial CE"/>
        <charset val="238"/>
      </rPr>
      <t xml:space="preserve"> </t>
    </r>
    <r>
      <rPr>
        <b/>
        <sz val="10"/>
        <color rgb="FFFFFFFF"/>
        <rFont val="Arial CE"/>
        <charset val="238"/>
      </rPr>
      <t>- szczegółowy opis metod weryfikacji (sposobów sprawdzenia czy zamierzone efekty uczenia się zostały osiągnięte) dla poszczególnych przedmiotów znajduje się na kartach ECTS - do zaliczenia danego przedmiotu, konieczne jest osiągnięcie wszystkich zakładanych efektów uczenia się.</t>
    </r>
  </si>
  <si>
    <r>
      <t>Ocena formująca (inaczej, formatywna), tj .ocena wspomagajaca proces uczenia się:</t>
    </r>
    <r>
      <rPr>
        <b/>
        <sz val="10"/>
        <color indexed="9"/>
        <rFont val="Arial CE"/>
        <family val="2"/>
        <charset val="238"/>
      </rPr>
      <t xml:space="preserve">
a) w zakresie wykładów:  
• na podstawie odpowiedzi na pytania dotyczące materiału omówionego na poprzednich wykładach,
b) w zakresie laboratoriów / ćwiczeń: 
• na podstawie oceny bieżącego postępu realizacji zadań,
</t>
    </r>
    <r>
      <rPr>
        <b/>
        <sz val="10"/>
        <color indexed="10"/>
        <rFont val="Arial CE"/>
        <charset val="238"/>
      </rPr>
      <t>Ocena podsumowująca (inaczej sumatywna), tj. ocens podsumowująca stopień osiągania przez studenta zakładanych efektów uczenia się:</t>
    </r>
    <r>
      <rPr>
        <b/>
        <sz val="10"/>
        <color indexed="9"/>
        <rFont val="Arial CE"/>
        <family val="2"/>
        <charset val="238"/>
      </rPr>
      <t xml:space="preserve">
a)  w zakresie wykładów weryfikowanie założonych efektów uczenia się realizowane jest przez:
• ocenę wiedzy i umiejętności wykazanych na egzaminie pisemnym o charakterze problemowym (w przypadku niektórych przedmiotów student może korzystać z dowolnych materiałów dydaktycznych) / w formie testu wielokrotnego wyboru, 
• omówienie wyników egzaminu, 
b)  w zakresie laboratoriów / ćwiczeń weryfikowanie założonych efektów uczenia się realizowane jest przez:
• ocenę przygotowania studenta do poszczególnych sesji zajęć laboratoryjnych (sprawdzian „wejściowy") oraz ocenę umiejętności związanych z realizacją ćwiczeń laboratoryjnych,
• ocenianie ciągłe, na każdych zajęciach (odpowiedzi ustne) – premiowanie przyrostu umiejętności posługiwania się poznanymi zasadami i metodami, 
• ocenę sprawozdania przygotowywanego częściowo w trakcie zajęć, a częściowo po ich zakończeniu; ocena ta obejmuje także umiejętność pracy w zespole,
• ocenę wiedzy i umiejętności związanych z realizacją zadań projektowych / laboratoryjnych poprzez 2 kolokwia w semestrze, 
• ocenę i „obronę” przez studenta sprawozdania z realizacji projektu, 
Uzyskiwanie punktów dodatkowych za aktywność podczas zajęć, a szczególnie za:
• omówienia dodatkowych aspektów zagadnienia,
• efektywność zastosowania zdobytej wiedzy podczas rozwiązywania zadanego problemu,
• umiejętność współpracy w ramach zespołu praktycznie realizującego zadanie szczegółowe w laboratorium,
• uwagi związane z udoskonaleniem materiałów dydaktycznych,
• wskazywanie trudności percepcyjnych studentów umożliwiające bieżące doskonalenia procesu dydaktycznego.</t>
    </r>
  </si>
  <si>
    <t>Odniesienie do kierunkowych efektów uczenia się dla programu studiów - Informatyka</t>
  </si>
  <si>
    <t>Efekt uczenia się:</t>
  </si>
  <si>
    <t>Kierunkowe efekty uczenia się z zakresu wiedzy prowadzące do uzyskania kompetencji poziomu 7 PRK</t>
  </si>
  <si>
    <t>Kierunkowe efekty uczenia się z zakresu umiejętności prowadzące do uzyskania kompetencji poziomu 7 PRK</t>
  </si>
  <si>
    <t>Kierunkowe efekty uczenia się prowadzące do uzyskania kompetencji poziomu 7 PRK</t>
  </si>
  <si>
    <r>
      <t>Formalnie poprawny.</t>
    </r>
    <r>
      <rPr>
        <sz val="9"/>
        <rFont val="Arial CE"/>
        <family val="2"/>
        <charset val="238"/>
      </rPr>
      <t xml:space="preserve"> Przedmiot posiada kartę ECTS (sylabus) i spełnia wymagania nałożone przez WSZJK.</t>
    </r>
  </si>
  <si>
    <r>
      <t>Obserwowalny</t>
    </r>
    <r>
      <rPr>
        <sz val="9"/>
        <rFont val="Arial CE"/>
        <family val="2"/>
        <charset val="238"/>
      </rPr>
      <t>. Ponad 1/3 zajęć prowadzonych w ramach przedmiotu podlega samoocenie z wykorzystaniem ankiety.</t>
    </r>
  </si>
  <si>
    <r>
      <t>Powtarzalny.</t>
    </r>
    <r>
      <rPr>
        <sz val="9"/>
        <rFont val="Arial CE"/>
        <family val="2"/>
        <charset val="238"/>
      </rPr>
      <t xml:space="preserve"> Wszystkie formy zajęć składających się na dany przedmiot są prowadzone w oparciu o materiały udostępniane studentom w formie papierowej lub elektronicznej, takie jak slajdy wykładowe, zadania programistyczne, opisy ćwiczeń laboratoryjnych.</t>
    </r>
  </si>
  <si>
    <r>
      <t>Bezpieczny.</t>
    </r>
    <r>
      <rPr>
        <sz val="9"/>
        <rFont val="Arial CE"/>
        <family val="2"/>
        <charset val="238"/>
      </rPr>
      <t xml:space="preserve"> Wszystkie zajęcia prowadzone w ramach przedmiotu mają przypisane zastępczych prowadzących, którzy w razie choroby lub innego zdarzenia losowego są w stanie poprowadzić dane zajęcia, dzięki czemu unika się przekładania lub odwoływania zajęć.</t>
    </r>
  </si>
  <si>
    <t>EFEKTY UCZENIA SIĘ PROWADZĄCE DO UZYSKANIA KOMPETENCJI INŻYNIERSKICH</t>
  </si>
  <si>
    <t>Kod składnika opisu - poziom 7 PRK</t>
  </si>
  <si>
    <t>OPIS EFEKTÓW UCZENIA SIĘ PROWADZĄCYCH DO UZYSKANIA KOMPETENCJI INŻYNIERSKICH</t>
  </si>
  <si>
    <t xml:space="preserve">Statystyka programu studiów: </t>
  </si>
  <si>
    <t xml:space="preserve">Minimalna liczba punktów ECTS, którą student musi uzyskać, realizując przedmioty oferowane na zajęciach ogólnouczelnianych lub na innym kierunku studiów = 9 (Język obcy, Podstawowe szkolenie BHP, przedmiot społeczny i humanistyczny).  </t>
  </si>
  <si>
    <t>Copyright by Katarzyna Malkowska, Zbyszko Królikowski, Paulina Filipiak, Marek Wojciechowski - Wydział Informatyki i Telekomunikacji Politechniki Poznańskiej</t>
  </si>
  <si>
    <t>Projektowanie i modelowanie oprogramowania (Software Design and Modeling)</t>
  </si>
  <si>
    <t>Zarządzanie projektami (Project Management)</t>
  </si>
  <si>
    <t>Studio rozwoju oprogramowania 1 (Software Development Studio 1)</t>
  </si>
  <si>
    <t>Technologie rozwoju oprogramowania (Technologies of Software Development)</t>
  </si>
  <si>
    <t>Wydajność baz danych (Database Performance)</t>
  </si>
  <si>
    <t>Nowe trendy technologii multimedialnych (New Trends in Multimedia Technologies)</t>
  </si>
  <si>
    <t>Seminarium dyplomowe (Diploma Seminar)</t>
  </si>
  <si>
    <t>Przygotowanie pracy magisterskiej (Master's Thesis Preparation)</t>
  </si>
  <si>
    <t>Informatyka w administracji (IT in Administration)</t>
  </si>
  <si>
    <t>Architektura i weryfikacja oprogramowania (Software Architecture and Verification)</t>
  </si>
  <si>
    <t>Zarządzanie jakością i eksperymentalna inżynieria oprogramowania (Quality Management and Experimental Software Engineering)</t>
  </si>
  <si>
    <t>Ewolucja i pielęgnacja oprogramowania (Software Evolution and Maintenance)</t>
  </si>
  <si>
    <t>Studio rozwoju oprogramowania 2 (Software Development Studio 2)</t>
  </si>
  <si>
    <t>Seminarium przeddyplomowe (Pre-diploma Seminar)</t>
  </si>
  <si>
    <r>
      <t xml:space="preserve">Specjalność: </t>
    </r>
    <r>
      <rPr>
        <b/>
        <sz val="20"/>
        <color theme="0"/>
        <rFont val="Arial CE"/>
        <charset val="238"/>
      </rPr>
      <t>Inżynieria oprogramowania (Software Engineering)</t>
    </r>
  </si>
  <si>
    <t>WIiT PP</t>
  </si>
  <si>
    <t>Komunikacja w języku angielskim (Communication in English) / Język polski (Polish)</t>
  </si>
  <si>
    <t>Podstawowe szkolenie z zakresu BHP (Basic health and safety training)</t>
  </si>
  <si>
    <t>https://ekursy.put.poznan.pl/</t>
  </si>
  <si>
    <t>K2st_W4, K2st_W5, K2st_W9</t>
  </si>
  <si>
    <t>K2st_U5, K2st_U6, K2st_U8, K2st_U9, K2st_U16</t>
  </si>
  <si>
    <t>Oprogramowanie w branży finansowej (Software in FinTech)</t>
  </si>
  <si>
    <t>K2st_W3, K2st_W6</t>
  </si>
  <si>
    <t>K2st_U3, K2st_U4, K2st_U13, K2st_U16</t>
  </si>
  <si>
    <t>Egzaminy</t>
  </si>
  <si>
    <t>Pracownia badawczo-problemowa (Research Lab)</t>
  </si>
  <si>
    <t>Frontend Development</t>
  </si>
  <si>
    <t>(nauki społeczne): Innowacyjność i kreatywne myślenie (Innovation and Creative Thinking)</t>
  </si>
  <si>
    <t>Zastosowania sztucznej inteligencji w branży IT (Applications of Artificial Intelligence in IT)</t>
  </si>
  <si>
    <t xml:space="preserve">Program studiów zgodny z: PRK (poziom7) </t>
  </si>
  <si>
    <t>(nauki humanistyczne): Komunikacja interpersonalna (Interpersonal Communication)</t>
  </si>
  <si>
    <t>potrafi planować i przeprowadzać eksperymenty, w tym pomiary i symulacje komputerowe, interpretować uzyskane wyniki i wyciągać wnioski oraz formułować i weryfikować hipotezy związane ze złożonymi problemami inżynierskimi i prostymi problemami badawczymi</t>
  </si>
  <si>
    <t>Pisanie prac naukowo-technicznych (Scientific and Technical Writing)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</si>
</sst>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sz val="8"/>
      <color indexed="81"/>
      <name val="Tahoma"/>
      <family val="2"/>
      <charset val="238"/>
    </font>
    <font>
      <sz val="8"/>
      <color indexed="9"/>
      <name val="Arial CE"/>
      <family val="2"/>
      <charset val="238"/>
    </font>
    <font>
      <b/>
      <sz val="10"/>
      <color indexed="9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b/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color indexed="10"/>
      <name val="Arial CE"/>
      <charset val="238"/>
    </font>
    <font>
      <b/>
      <sz val="10"/>
      <color rgb="FFFFFFFF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name val="Arial CE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u/>
      <sz val="7.5"/>
      <color theme="10"/>
      <name val="Arial CE"/>
      <charset val="238"/>
    </font>
    <font>
      <u/>
      <sz val="8"/>
      <color indexed="12"/>
      <name val="Arial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b/>
      <sz val="12"/>
      <color indexed="30"/>
      <name val="Arial CE"/>
      <charset val="238"/>
    </font>
    <font>
      <b/>
      <sz val="12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FFFF"/>
      <name val="Arial CE"/>
      <charset val="238"/>
    </font>
    <font>
      <b/>
      <sz val="12"/>
      <color rgb="FFFF0000"/>
      <name val="Arial CE"/>
      <charset val="238"/>
    </font>
    <font>
      <b/>
      <sz val="10"/>
      <color rgb="FF000000"/>
      <name val="Arial Black"/>
      <family val="2"/>
      <charset val="238"/>
    </font>
    <font>
      <b/>
      <sz val="14"/>
      <color theme="0"/>
      <name val="Arial CE"/>
      <family val="2"/>
      <charset val="238"/>
    </font>
    <font>
      <sz val="16"/>
      <color rgb="FF0000FF"/>
      <name val="Arial CE"/>
      <charset val="238"/>
    </font>
    <font>
      <b/>
      <sz val="14"/>
      <color indexed="9"/>
      <name val="Arial CE"/>
      <charset val="238"/>
    </font>
    <font>
      <b/>
      <sz val="12"/>
      <color theme="0"/>
      <name val="Arial CE"/>
      <charset val="238"/>
    </font>
    <font>
      <b/>
      <sz val="14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sz val="12"/>
      <color rgb="FFFFFFFF"/>
      <name val="Arial Black"/>
      <family val="2"/>
      <charset val="238"/>
    </font>
    <font>
      <b/>
      <sz val="10"/>
      <color rgb="FFFFFFFF"/>
      <name val="Arial Black"/>
      <family val="2"/>
      <charset val="238"/>
    </font>
    <font>
      <b/>
      <sz val="20"/>
      <color theme="0"/>
      <name val="Arial CE"/>
      <charset val="238"/>
    </font>
    <font>
      <b/>
      <sz val="20"/>
      <color rgb="FFFFFFFF"/>
      <name val="Arial CE"/>
      <charset val="238"/>
    </font>
    <font>
      <u/>
      <sz val="10"/>
      <color theme="11"/>
      <name val="Arial CE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FF99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rgb="FF00008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808080"/>
        <bgColor rgb="FF000000"/>
      </patternFill>
    </fill>
  </fills>
  <borders count="6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55"/>
      </right>
      <top style="thin">
        <color auto="1"/>
      </top>
      <bottom style="thin">
        <color auto="1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55"/>
      </right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/>
      <diagonal/>
    </border>
    <border>
      <left/>
      <right style="thin">
        <color indexed="55"/>
      </right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rgb="FFC0C0C0"/>
      </bottom>
      <diagonal/>
    </border>
    <border>
      <left/>
      <right/>
      <top style="thin">
        <color auto="1"/>
      </top>
      <bottom style="thin">
        <color rgb="FFC0C0C0"/>
      </bottom>
      <diagonal/>
    </border>
    <border>
      <left/>
      <right style="thin">
        <color rgb="FF000000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ck">
        <color rgb="FFC0C0C0"/>
      </right>
      <top/>
      <bottom style="thin">
        <color auto="1"/>
      </bottom>
      <diagonal/>
    </border>
    <border>
      <left/>
      <right style="thick">
        <color rgb="FFC0C0C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FFFFFF"/>
      </bottom>
      <diagonal/>
    </border>
    <border>
      <left/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336">
    <xf numFmtId="0" fontId="0" fillId="0" borderId="0" xfId="0"/>
    <xf numFmtId="0" fontId="0" fillId="2" borderId="0" xfId="0" applyFill="1"/>
    <xf numFmtId="0" fontId="8" fillId="3" borderId="1" xfId="0" applyFont="1" applyFill="1" applyBorder="1"/>
    <xf numFmtId="0" fontId="10" fillId="3" borderId="0" xfId="0" applyFont="1" applyFill="1" applyAlignment="1">
      <alignment horizontal="center" vertical="center"/>
    </xf>
    <xf numFmtId="0" fontId="0" fillId="2" borderId="2" xfId="0" applyFill="1" applyBorder="1"/>
    <xf numFmtId="0" fontId="9" fillId="3" borderId="2" xfId="0" applyFont="1" applyFill="1" applyBorder="1"/>
    <xf numFmtId="0" fontId="9" fillId="3" borderId="0" xfId="0" applyFont="1" applyFill="1"/>
    <xf numFmtId="0" fontId="0" fillId="2" borderId="0" xfId="0" applyFill="1" applyProtection="1">
      <protection locked="0"/>
    </xf>
    <xf numFmtId="0" fontId="9" fillId="3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/>
    </xf>
    <xf numFmtId="0" fontId="0" fillId="4" borderId="0" xfId="0" applyFill="1"/>
    <xf numFmtId="0" fontId="9" fillId="4" borderId="0" xfId="0" applyFont="1" applyFill="1" applyAlignment="1">
      <alignment horizontal="center"/>
    </xf>
    <xf numFmtId="0" fontId="0" fillId="3" borderId="2" xfId="0" applyFill="1" applyBorder="1"/>
    <xf numFmtId="0" fontId="3" fillId="4" borderId="0" xfId="0" applyFont="1" applyFill="1" applyAlignment="1" applyProtection="1">
      <alignment horizontal="center"/>
      <protection locked="0"/>
    </xf>
    <xf numFmtId="0" fontId="7" fillId="4" borderId="4" xfId="0" applyFont="1" applyFill="1" applyBorder="1" applyAlignment="1">
      <alignment horizontal="center"/>
    </xf>
    <xf numFmtId="0" fontId="11" fillId="3" borderId="0" xfId="0" applyFont="1" applyFill="1" applyAlignment="1" applyProtection="1">
      <alignment horizontal="center"/>
      <protection locked="0"/>
    </xf>
    <xf numFmtId="0" fontId="7" fillId="3" borderId="5" xfId="0" applyFont="1" applyFill="1" applyBorder="1" applyAlignment="1">
      <alignment horizontal="right" vertical="center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7" fillId="4" borderId="0" xfId="0" applyFont="1" applyFill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3" fontId="5" fillId="5" borderId="12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6" borderId="0" xfId="0" applyFill="1"/>
    <xf numFmtId="0" fontId="9" fillId="7" borderId="0" xfId="0" applyFont="1" applyFill="1" applyAlignment="1">
      <alignment horizontal="center"/>
    </xf>
    <xf numFmtId="0" fontId="9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10" fillId="3" borderId="0" xfId="0" applyFont="1" applyFill="1" applyAlignment="1">
      <alignment horizontal="center" vertical="center" wrapText="1"/>
    </xf>
    <xf numFmtId="0" fontId="15" fillId="2" borderId="0" xfId="0" applyFont="1" applyFill="1"/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/>
    <xf numFmtId="0" fontId="0" fillId="3" borderId="1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11" fillId="3" borderId="0" xfId="0" applyFont="1" applyFill="1" applyAlignment="1" applyProtection="1">
      <alignment horizontal="right"/>
      <protection locked="0"/>
    </xf>
    <xf numFmtId="0" fontId="11" fillId="3" borderId="0" xfId="0" applyFont="1" applyFill="1" applyAlignment="1" applyProtection="1">
      <alignment vertical="top"/>
      <protection locked="0"/>
    </xf>
    <xf numFmtId="0" fontId="11" fillId="3" borderId="0" xfId="0" applyFont="1" applyFill="1" applyAlignment="1" applyProtection="1">
      <alignment horizontal="center" vertical="top" wrapText="1"/>
      <protection locked="0"/>
    </xf>
    <xf numFmtId="0" fontId="9" fillId="2" borderId="0" xfId="0" applyFont="1" applyFill="1" applyAlignment="1">
      <alignment horizontal="center"/>
    </xf>
    <xf numFmtId="0" fontId="18" fillId="8" borderId="9" xfId="0" applyFont="1" applyFill="1" applyBorder="1" applyAlignment="1">
      <alignment horizontal="center" vertical="top" wrapText="1"/>
    </xf>
    <xf numFmtId="0" fontId="8" fillId="3" borderId="2" xfId="0" applyFont="1" applyFill="1" applyBorder="1"/>
    <xf numFmtId="0" fontId="7" fillId="3" borderId="16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/>
    </xf>
    <xf numFmtId="0" fontId="0" fillId="0" borderId="17" xfId="0" applyBorder="1" applyAlignment="1">
      <alignment horizontal="center" vertical="top" wrapText="1"/>
    </xf>
    <xf numFmtId="0" fontId="5" fillId="8" borderId="18" xfId="0" applyFont="1" applyFill="1" applyBorder="1" applyAlignment="1">
      <alignment horizontal="center" vertical="top" wrapText="1"/>
    </xf>
    <xf numFmtId="0" fontId="5" fillId="8" borderId="19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/>
    </xf>
    <xf numFmtId="0" fontId="7" fillId="3" borderId="20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5" fillId="8" borderId="12" xfId="0" applyNumberFormat="1" applyFont="1" applyFill="1" applyBorder="1" applyAlignment="1">
      <alignment horizontal="center" vertical="top" wrapText="1"/>
    </xf>
    <xf numFmtId="0" fontId="13" fillId="3" borderId="16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3" borderId="14" xfId="0" applyFont="1" applyFill="1" applyBorder="1" applyAlignment="1">
      <alignment horizontal="center" vertical="center"/>
    </xf>
    <xf numFmtId="0" fontId="4" fillId="13" borderId="0" xfId="0" applyFont="1" applyFill="1" applyAlignment="1">
      <alignment horizontal="center" vertical="top" wrapText="1"/>
    </xf>
    <xf numFmtId="0" fontId="4" fillId="8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3" fontId="5" fillId="14" borderId="12" xfId="0" applyNumberFormat="1" applyFont="1" applyFill="1" applyBorder="1" applyAlignment="1">
      <alignment horizontal="center" vertical="center" wrapText="1"/>
    </xf>
    <xf numFmtId="3" fontId="5" fillId="19" borderId="12" xfId="0" applyNumberFormat="1" applyFont="1" applyFill="1" applyBorder="1" applyAlignment="1">
      <alignment horizontal="center" vertical="top" wrapText="1"/>
    </xf>
    <xf numFmtId="3" fontId="5" fillId="19" borderId="29" xfId="0" applyNumberFormat="1" applyFont="1" applyFill="1" applyBorder="1" applyAlignment="1">
      <alignment horizontal="center" vertical="top" wrapText="1"/>
    </xf>
    <xf numFmtId="3" fontId="5" fillId="14" borderId="13" xfId="0" applyNumberFormat="1" applyFont="1" applyFill="1" applyBorder="1" applyAlignment="1">
      <alignment horizontal="center" vertical="center" wrapText="1"/>
    </xf>
    <xf numFmtId="0" fontId="17" fillId="19" borderId="30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0" borderId="0" xfId="0" applyFont="1" applyFill="1" applyAlignment="1">
      <alignment wrapText="1"/>
    </xf>
    <xf numFmtId="0" fontId="0" fillId="21" borderId="0" xfId="0" applyFill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2" borderId="13" xfId="0" applyFill="1" applyBorder="1" applyAlignment="1">
      <alignment horizontal="left" vertical="center" wrapText="1"/>
    </xf>
    <xf numFmtId="0" fontId="17" fillId="12" borderId="13" xfId="0" applyFont="1" applyFill="1" applyBorder="1" applyAlignment="1">
      <alignment horizontal="center" vertical="center" wrapText="1"/>
    </xf>
    <xf numFmtId="0" fontId="24" fillId="12" borderId="13" xfId="0" applyFont="1" applyFill="1" applyBorder="1" applyAlignment="1">
      <alignment horizontal="center" vertical="center" wrapText="1"/>
    </xf>
    <xf numFmtId="0" fontId="24" fillId="23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5" fillId="6" borderId="13" xfId="0" applyFont="1" applyFill="1" applyBorder="1" applyAlignment="1" applyProtection="1">
      <alignment horizontal="left" vertical="center" wrapText="1"/>
      <protection locked="0"/>
    </xf>
    <xf numFmtId="0" fontId="17" fillId="10" borderId="13" xfId="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7" fillId="6" borderId="13" xfId="0" applyFont="1" applyFill="1" applyBorder="1" applyAlignment="1" applyProtection="1">
      <alignment horizontal="left" vertical="center" wrapText="1"/>
      <protection locked="0"/>
    </xf>
    <xf numFmtId="0" fontId="5" fillId="10" borderId="13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Alignment="1">
      <alignment horizontal="center" vertical="center" wrapText="1"/>
    </xf>
    <xf numFmtId="0" fontId="29" fillId="3" borderId="6" xfId="0" applyFont="1" applyFill="1" applyBorder="1" applyAlignment="1">
      <alignment horizontal="left" wrapText="1"/>
    </xf>
    <xf numFmtId="0" fontId="29" fillId="3" borderId="6" xfId="0" applyFont="1" applyFill="1" applyBorder="1" applyAlignment="1">
      <alignment horizontal="center" vertical="center" wrapText="1"/>
    </xf>
    <xf numFmtId="10" fontId="29" fillId="3" borderId="6" xfId="0" applyNumberFormat="1" applyFont="1" applyFill="1" applyBorder="1" applyAlignment="1">
      <alignment horizontal="center" vertical="center" wrapText="1"/>
    </xf>
    <xf numFmtId="0" fontId="30" fillId="23" borderId="13" xfId="0" applyFont="1" applyFill="1" applyBorder="1" applyAlignment="1">
      <alignment vertical="center" wrapText="1"/>
    </xf>
    <xf numFmtId="0" fontId="30" fillId="23" borderId="33" xfId="0" applyFont="1" applyFill="1" applyBorder="1" applyAlignment="1">
      <alignment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0" fillId="22" borderId="13" xfId="0" applyFill="1" applyBorder="1" applyAlignment="1">
      <alignment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11" borderId="13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5" fillId="18" borderId="13" xfId="0" applyFont="1" applyFill="1" applyBorder="1" applyAlignment="1">
      <alignment horizontal="center" vertical="center"/>
    </xf>
    <xf numFmtId="0" fontId="0" fillId="18" borderId="13" xfId="0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0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2" fillId="25" borderId="13" xfId="0" applyFont="1" applyFill="1" applyBorder="1" applyAlignment="1">
      <alignment horizontal="center" vertical="top" wrapText="1"/>
    </xf>
    <xf numFmtId="0" fontId="26" fillId="0" borderId="33" xfId="0" applyFont="1" applyBorder="1" applyAlignment="1">
      <alignment horizontal="left" vertical="top" wrapText="1"/>
    </xf>
    <xf numFmtId="0" fontId="33" fillId="15" borderId="13" xfId="0" applyFont="1" applyFill="1" applyBorder="1" applyAlignment="1">
      <alignment vertical="center" wrapText="1"/>
    </xf>
    <xf numFmtId="0" fontId="0" fillId="15" borderId="13" xfId="0" applyFill="1" applyBorder="1" applyAlignment="1">
      <alignment wrapText="1"/>
    </xf>
    <xf numFmtId="0" fontId="17" fillId="26" borderId="13" xfId="0" applyFont="1" applyFill="1" applyBorder="1" applyAlignment="1">
      <alignment horizontal="left" vertical="center"/>
    </xf>
    <xf numFmtId="0" fontId="0" fillId="10" borderId="13" xfId="0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0" fillId="14" borderId="13" xfId="0" applyFill="1" applyBorder="1" applyAlignment="1">
      <alignment horizontal="center" vertical="top" wrapText="1"/>
    </xf>
    <xf numFmtId="0" fontId="17" fillId="26" borderId="13" xfId="0" applyFont="1" applyFill="1" applyBorder="1" applyAlignment="1">
      <alignment horizontal="left" vertical="center" wrapText="1"/>
    </xf>
    <xf numFmtId="0" fontId="28" fillId="0" borderId="0" xfId="1" applyFont="1" applyBorder="1" applyAlignment="1" applyProtection="1">
      <alignment vertical="center" wrapText="1"/>
    </xf>
    <xf numFmtId="0" fontId="28" fillId="0" borderId="0" xfId="0" applyFont="1" applyAlignment="1">
      <alignment horizontal="left" vertical="center" wrapText="1"/>
    </xf>
    <xf numFmtId="0" fontId="0" fillId="18" borderId="13" xfId="0" applyFill="1" applyBorder="1" applyAlignment="1">
      <alignment vertical="center" wrapText="1"/>
    </xf>
    <xf numFmtId="0" fontId="17" fillId="29" borderId="13" xfId="0" applyFont="1" applyFill="1" applyBorder="1" applyAlignment="1" applyProtection="1">
      <alignment horizontal="left" vertical="center" wrapText="1"/>
      <protection locked="0"/>
    </xf>
    <xf numFmtId="0" fontId="0" fillId="29" borderId="0" xfId="0" applyFill="1" applyAlignment="1">
      <alignment horizontal="center" vertical="center" wrapText="1"/>
    </xf>
    <xf numFmtId="0" fontId="28" fillId="29" borderId="0" xfId="0" applyFont="1" applyFill="1" applyAlignment="1">
      <alignment horizontal="left" vertical="center" wrapText="1"/>
    </xf>
    <xf numFmtId="0" fontId="0" fillId="29" borderId="0" xfId="0" applyFill="1" applyAlignment="1">
      <alignment wrapText="1"/>
    </xf>
    <xf numFmtId="0" fontId="5" fillId="29" borderId="32" xfId="0" applyFont="1" applyFill="1" applyBorder="1" applyAlignment="1" applyProtection="1">
      <alignment horizontal="left" vertical="center" wrapText="1"/>
      <protection locked="0"/>
    </xf>
    <xf numFmtId="0" fontId="28" fillId="29" borderId="0" xfId="0" applyFont="1" applyFill="1" applyAlignment="1">
      <alignment horizontal="center" vertical="center" wrapText="1"/>
    </xf>
    <xf numFmtId="0" fontId="28" fillId="29" borderId="0" xfId="1" applyFont="1" applyFill="1" applyBorder="1" applyAlignment="1" applyProtection="1">
      <alignment vertical="center" wrapText="1"/>
    </xf>
    <xf numFmtId="0" fontId="25" fillId="0" borderId="0" xfId="0" applyFont="1" applyAlignment="1">
      <alignment vertical="center" wrapText="1"/>
    </xf>
    <xf numFmtId="0" fontId="5" fillId="28" borderId="13" xfId="0" applyFont="1" applyFill="1" applyBorder="1" applyAlignment="1" applyProtection="1">
      <alignment horizontal="left" vertical="center" wrapText="1"/>
      <protection locked="0"/>
    </xf>
    <xf numFmtId="0" fontId="29" fillId="3" borderId="35" xfId="0" applyFont="1" applyFill="1" applyBorder="1" applyAlignment="1">
      <alignment horizontal="left" wrapText="1"/>
    </xf>
    <xf numFmtId="0" fontId="5" fillId="29" borderId="0" xfId="0" applyFont="1" applyFill="1" applyAlignment="1" applyProtection="1">
      <alignment horizontal="left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5" fillId="24" borderId="36" xfId="0" applyFont="1" applyFill="1" applyBorder="1" applyAlignment="1" applyProtection="1">
      <alignment horizontal="left" vertical="center" wrapText="1"/>
      <protection locked="0"/>
    </xf>
    <xf numFmtId="0" fontId="0" fillId="24" borderId="36" xfId="0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>
      <alignment horizontal="center" vertical="center" wrapText="1"/>
    </xf>
    <xf numFmtId="0" fontId="5" fillId="24" borderId="36" xfId="0" applyFont="1" applyFill="1" applyBorder="1" applyAlignment="1" applyProtection="1">
      <alignment horizontal="center" vertical="center" wrapText="1"/>
      <protection locked="0"/>
    </xf>
    <xf numFmtId="0" fontId="5" fillId="18" borderId="36" xfId="0" applyFont="1" applyFill="1" applyBorder="1" applyAlignment="1" applyProtection="1">
      <alignment horizontal="center" vertical="center"/>
      <protection locked="0"/>
    </xf>
    <xf numFmtId="0" fontId="5" fillId="18" borderId="36" xfId="0" applyFont="1" applyFill="1" applyBorder="1" applyAlignment="1" applyProtection="1">
      <alignment horizontal="left" vertical="center" wrapText="1"/>
      <protection locked="0"/>
    </xf>
    <xf numFmtId="0" fontId="0" fillId="18" borderId="36" xfId="0" applyFill="1" applyBorder="1" applyAlignment="1" applyProtection="1">
      <alignment horizontal="center" vertical="center" wrapText="1"/>
      <protection locked="0"/>
    </xf>
    <xf numFmtId="0" fontId="5" fillId="24" borderId="13" xfId="0" applyFont="1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0" fillId="18" borderId="13" xfId="0" applyFill="1" applyBorder="1" applyAlignment="1" applyProtection="1">
      <alignment horizontal="center" vertical="center" wrapText="1"/>
      <protection locked="0"/>
    </xf>
    <xf numFmtId="0" fontId="0" fillId="24" borderId="13" xfId="0" applyFill="1" applyBorder="1" applyAlignment="1" applyProtection="1">
      <alignment horizontal="center" vertical="center" wrapText="1"/>
      <protection locked="0"/>
    </xf>
    <xf numFmtId="0" fontId="5" fillId="24" borderId="13" xfId="0" applyFont="1" applyFill="1" applyBorder="1" applyAlignment="1">
      <alignment horizontal="center" vertical="center"/>
    </xf>
    <xf numFmtId="0" fontId="5" fillId="24" borderId="36" xfId="0" applyFont="1" applyFill="1" applyBorder="1" applyAlignment="1" applyProtection="1">
      <alignment horizontal="center" vertical="center"/>
      <protection locked="0"/>
    </xf>
    <xf numFmtId="0" fontId="5" fillId="24" borderId="13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9" fillId="7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5" fillId="8" borderId="0" xfId="0" applyFont="1" applyFill="1" applyAlignment="1">
      <alignment horizontal="center" vertical="center" wrapText="1"/>
    </xf>
    <xf numFmtId="0" fontId="38" fillId="4" borderId="0" xfId="0" applyFont="1" applyFill="1" applyProtection="1">
      <protection locked="0"/>
    </xf>
    <xf numFmtId="0" fontId="7" fillId="3" borderId="38" xfId="0" applyFont="1" applyFill="1" applyBorder="1" applyAlignment="1">
      <alignment horizontal="center" vertical="center"/>
    </xf>
    <xf numFmtId="0" fontId="5" fillId="10" borderId="32" xfId="0" applyFont="1" applyFill="1" applyBorder="1" applyAlignment="1" applyProtection="1">
      <alignment horizontal="left" vertical="center" wrapText="1"/>
      <protection locked="0"/>
    </xf>
    <xf numFmtId="0" fontId="0" fillId="15" borderId="13" xfId="0" applyFill="1" applyBorder="1" applyAlignment="1">
      <alignment horizontal="center" vertical="center"/>
    </xf>
    <xf numFmtId="0" fontId="36" fillId="27" borderId="21" xfId="0" applyFont="1" applyFill="1" applyBorder="1" applyAlignment="1" applyProtection="1">
      <alignment horizontal="left" vertical="top" wrapText="1"/>
      <protection locked="0"/>
    </xf>
    <xf numFmtId="0" fontId="39" fillId="0" borderId="0" xfId="0" applyFont="1" applyAlignment="1">
      <alignment horizontal="left"/>
    </xf>
    <xf numFmtId="0" fontId="0" fillId="0" borderId="13" xfId="0" applyBorder="1"/>
    <xf numFmtId="0" fontId="7" fillId="20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29" borderId="0" xfId="0" applyFill="1"/>
    <xf numFmtId="0" fontId="11" fillId="21" borderId="2" xfId="0" applyFont="1" applyFill="1" applyBorder="1" applyAlignment="1" applyProtection="1">
      <alignment horizontal="center"/>
      <protection locked="0"/>
    </xf>
    <xf numFmtId="0" fontId="40" fillId="21" borderId="2" xfId="0" applyFont="1" applyFill="1" applyBorder="1" applyAlignment="1" applyProtection="1">
      <alignment horizontal="left"/>
      <protection locked="0"/>
    </xf>
    <xf numFmtId="0" fontId="11" fillId="21" borderId="2" xfId="0" applyFont="1" applyFill="1" applyBorder="1" applyAlignment="1" applyProtection="1">
      <alignment vertical="top"/>
      <protection locked="0"/>
    </xf>
    <xf numFmtId="0" fontId="11" fillId="21" borderId="2" xfId="0" applyFont="1" applyFill="1" applyBorder="1" applyAlignment="1" applyProtection="1">
      <alignment horizontal="center" vertical="top" wrapText="1"/>
      <protection locked="0"/>
    </xf>
    <xf numFmtId="0" fontId="9" fillId="21" borderId="2" xfId="0" applyFont="1" applyFill="1" applyBorder="1" applyAlignment="1">
      <alignment horizontal="center" vertical="center" wrapText="1"/>
    </xf>
    <xf numFmtId="0" fontId="9" fillId="21" borderId="2" xfId="0" applyFont="1" applyFill="1" applyBorder="1" applyAlignment="1">
      <alignment wrapText="1"/>
    </xf>
    <xf numFmtId="0" fontId="41" fillId="20" borderId="0" xfId="0" applyFont="1" applyFill="1"/>
    <xf numFmtId="0" fontId="7" fillId="20" borderId="38" xfId="0" applyFont="1" applyFill="1" applyBorder="1" applyAlignment="1">
      <alignment horizontal="center" vertical="center" wrapText="1"/>
    </xf>
    <xf numFmtId="0" fontId="5" fillId="18" borderId="32" xfId="0" applyFont="1" applyFill="1" applyBorder="1"/>
    <xf numFmtId="0" fontId="0" fillId="14" borderId="13" xfId="0" applyFill="1" applyBorder="1" applyAlignment="1">
      <alignment horizontal="center" vertical="center" wrapText="1"/>
    </xf>
    <xf numFmtId="0" fontId="0" fillId="16" borderId="0" xfId="0" applyFill="1"/>
    <xf numFmtId="0" fontId="42" fillId="16" borderId="0" xfId="0" applyFont="1" applyFill="1" applyAlignment="1">
      <alignment horizontal="center"/>
    </xf>
    <xf numFmtId="0" fontId="43" fillId="17" borderId="39" xfId="0" applyFont="1" applyFill="1" applyBorder="1" applyAlignment="1">
      <alignment horizontal="center"/>
    </xf>
    <xf numFmtId="0" fontId="43" fillId="17" borderId="40" xfId="0" applyFont="1" applyFill="1" applyBorder="1" applyAlignment="1">
      <alignment horizontal="center" wrapText="1"/>
    </xf>
    <xf numFmtId="0" fontId="44" fillId="16" borderId="0" xfId="0" applyFont="1" applyFill="1" applyAlignment="1">
      <alignment horizontal="left" vertical="center"/>
    </xf>
    <xf numFmtId="0" fontId="43" fillId="16" borderId="0" xfId="0" applyFont="1" applyFill="1" applyAlignment="1">
      <alignment horizontal="right" vertical="center"/>
    </xf>
    <xf numFmtId="0" fontId="34" fillId="31" borderId="13" xfId="0" applyFont="1" applyFill="1" applyBorder="1" applyAlignment="1">
      <alignment horizontal="center" vertical="center"/>
    </xf>
    <xf numFmtId="0" fontId="26" fillId="31" borderId="30" xfId="0" applyFont="1" applyFill="1" applyBorder="1" applyAlignment="1">
      <alignment vertical="center" wrapText="1"/>
    </xf>
    <xf numFmtId="0" fontId="34" fillId="30" borderId="33" xfId="0" applyFont="1" applyFill="1" applyBorder="1" applyAlignment="1">
      <alignment horizontal="center" vertical="center"/>
    </xf>
    <xf numFmtId="0" fontId="26" fillId="30" borderId="10" xfId="0" applyFont="1" applyFill="1" applyBorder="1" applyAlignment="1">
      <alignment vertical="center" wrapText="1"/>
    </xf>
    <xf numFmtId="0" fontId="0" fillId="15" borderId="33" xfId="0" applyFill="1" applyBorder="1" applyAlignment="1">
      <alignment horizontal="center" vertical="center"/>
    </xf>
    <xf numFmtId="0" fontId="34" fillId="31" borderId="33" xfId="0" applyFont="1" applyFill="1" applyBorder="1" applyAlignment="1">
      <alignment horizontal="center" vertical="center"/>
    </xf>
    <xf numFmtId="0" fontId="26" fillId="31" borderId="10" xfId="0" applyFont="1" applyFill="1" applyBorder="1" applyAlignment="1">
      <alignment vertical="center" wrapText="1"/>
    </xf>
    <xf numFmtId="0" fontId="26" fillId="30" borderId="0" xfId="0" applyFont="1" applyFill="1" applyAlignment="1">
      <alignment vertical="center" wrapText="1"/>
    </xf>
    <xf numFmtId="0" fontId="33" fillId="0" borderId="0" xfId="0" applyFont="1"/>
    <xf numFmtId="0" fontId="43" fillId="17" borderId="39" xfId="0" applyFont="1" applyFill="1" applyBorder="1" applyAlignment="1">
      <alignment horizontal="center" vertical="center"/>
    </xf>
    <xf numFmtId="0" fontId="43" fillId="16" borderId="0" xfId="0" applyFont="1" applyFill="1" applyAlignment="1">
      <alignment horizontal="center" vertical="center"/>
    </xf>
    <xf numFmtId="0" fontId="43" fillId="16" borderId="0" xfId="0" applyFont="1" applyFill="1" applyAlignment="1">
      <alignment horizontal="center" wrapText="1"/>
    </xf>
    <xf numFmtId="0" fontId="26" fillId="31" borderId="3" xfId="0" applyFont="1" applyFill="1" applyBorder="1" applyAlignment="1">
      <alignment vertical="center" wrapText="1"/>
    </xf>
    <xf numFmtId="0" fontId="26" fillId="30" borderId="30" xfId="0" applyFont="1" applyFill="1" applyBorder="1" applyAlignment="1">
      <alignment vertical="center" wrapText="1"/>
    </xf>
    <xf numFmtId="0" fontId="0" fillId="32" borderId="33" xfId="0" applyFill="1" applyBorder="1" applyAlignment="1">
      <alignment horizontal="center" vertical="center"/>
    </xf>
    <xf numFmtId="0" fontId="0" fillId="34" borderId="33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4" fillId="30" borderId="13" xfId="0" applyFont="1" applyFill="1" applyBorder="1" applyAlignment="1">
      <alignment horizontal="center" vertical="center"/>
    </xf>
    <xf numFmtId="0" fontId="26" fillId="31" borderId="10" xfId="0" applyFont="1" applyFill="1" applyBorder="1" applyAlignment="1" applyProtection="1">
      <alignment horizontal="left" vertical="center" wrapText="1"/>
      <protection locked="0"/>
    </xf>
    <xf numFmtId="0" fontId="0" fillId="29" borderId="13" xfId="0" applyFill="1" applyBorder="1" applyAlignment="1">
      <alignment horizontal="left" vertical="center" wrapText="1"/>
    </xf>
    <xf numFmtId="0" fontId="46" fillId="35" borderId="47" xfId="0" applyFont="1" applyFill="1" applyBorder="1" applyAlignment="1">
      <alignment horizontal="center"/>
    </xf>
    <xf numFmtId="0" fontId="46" fillId="35" borderId="48" xfId="0" applyFont="1" applyFill="1" applyBorder="1" applyAlignment="1">
      <alignment horizontal="center"/>
    </xf>
    <xf numFmtId="0" fontId="46" fillId="35" borderId="10" xfId="0" applyFont="1" applyFill="1" applyBorder="1" applyAlignment="1">
      <alignment horizontal="center"/>
    </xf>
    <xf numFmtId="0" fontId="34" fillId="0" borderId="34" xfId="0" applyFont="1" applyBorder="1" applyAlignment="1">
      <alignment horizontal="center" vertical="center" wrapText="1"/>
    </xf>
    <xf numFmtId="0" fontId="34" fillId="31" borderId="10" xfId="0" applyFont="1" applyFill="1" applyBorder="1" applyAlignment="1">
      <alignment horizontal="center" vertical="center"/>
    </xf>
    <xf numFmtId="0" fontId="34" fillId="0" borderId="33" xfId="0" applyFont="1" applyBorder="1" applyAlignment="1">
      <alignment horizontal="center" vertical="top" wrapText="1"/>
    </xf>
    <xf numFmtId="0" fontId="34" fillId="0" borderId="3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center" vertical="center" wrapText="1"/>
    </xf>
    <xf numFmtId="0" fontId="34" fillId="30" borderId="10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26" fillId="30" borderId="3" xfId="0" applyFont="1" applyFill="1" applyBorder="1" applyAlignment="1">
      <alignment vertical="center" wrapText="1"/>
    </xf>
    <xf numFmtId="0" fontId="34" fillId="30" borderId="3" xfId="0" applyFont="1" applyFill="1" applyBorder="1" applyAlignment="1">
      <alignment horizontal="center" vertical="center"/>
    </xf>
    <xf numFmtId="0" fontId="34" fillId="31" borderId="30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 vertical="top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20" fillId="16" borderId="52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22" borderId="21" xfId="0" applyFill="1" applyBorder="1" applyAlignment="1">
      <alignment vertical="center" wrapText="1"/>
    </xf>
    <xf numFmtId="0" fontId="20" fillId="16" borderId="53" xfId="0" applyFont="1" applyFill="1" applyBorder="1" applyAlignment="1">
      <alignment horizontal="left" vertical="center" wrapText="1"/>
    </xf>
    <xf numFmtId="0" fontId="20" fillId="16" borderId="0" xfId="0" applyFont="1" applyFill="1" applyAlignment="1">
      <alignment horizontal="left" vertical="center" wrapText="1"/>
    </xf>
    <xf numFmtId="0" fontId="20" fillId="16" borderId="28" xfId="0" applyFont="1" applyFill="1" applyBorder="1" applyAlignment="1">
      <alignment horizontal="left" vertical="center" wrapText="1"/>
    </xf>
    <xf numFmtId="0" fontId="20" fillId="16" borderId="54" xfId="0" applyFont="1" applyFill="1" applyBorder="1" applyAlignment="1">
      <alignment horizontal="left" vertical="center" wrapText="1"/>
    </xf>
    <xf numFmtId="0" fontId="7" fillId="9" borderId="25" xfId="0" applyFont="1" applyFill="1" applyBorder="1" applyAlignment="1">
      <alignment horizontal="left" wrapText="1"/>
    </xf>
    <xf numFmtId="0" fontId="7" fillId="9" borderId="26" xfId="0" applyFont="1" applyFill="1" applyBorder="1" applyAlignment="1">
      <alignment horizontal="left"/>
    </xf>
    <xf numFmtId="0" fontId="7" fillId="9" borderId="26" xfId="0" applyFont="1" applyFill="1" applyBorder="1" applyAlignment="1">
      <alignment horizontal="left" wrapText="1"/>
    </xf>
    <xf numFmtId="0" fontId="7" fillId="9" borderId="27" xfId="0" applyFont="1" applyFill="1" applyBorder="1" applyAlignment="1">
      <alignment horizontal="left" wrapText="1"/>
    </xf>
    <xf numFmtId="0" fontId="48" fillId="16" borderId="0" xfId="0" applyFont="1" applyFill="1" applyAlignment="1" applyProtection="1">
      <alignment horizontal="left"/>
      <protection locked="0"/>
    </xf>
    <xf numFmtId="0" fontId="5" fillId="18" borderId="13" xfId="0" applyFont="1" applyFill="1" applyBorder="1" applyAlignment="1">
      <alignment horizontal="center" vertical="center" wrapText="1"/>
    </xf>
    <xf numFmtId="0" fontId="17" fillId="18" borderId="36" xfId="0" applyFont="1" applyFill="1" applyBorder="1" applyAlignment="1" applyProtection="1">
      <alignment horizontal="left" vertical="center" wrapText="1"/>
      <protection locked="0"/>
    </xf>
    <xf numFmtId="0" fontId="5" fillId="18" borderId="36" xfId="0" applyFont="1" applyFill="1" applyBorder="1" applyAlignment="1" applyProtection="1">
      <alignment horizontal="center" vertical="center" wrapText="1"/>
      <protection locked="0"/>
    </xf>
    <xf numFmtId="0" fontId="0" fillId="18" borderId="0" xfId="0" applyFill="1" applyAlignment="1">
      <alignment horizontal="center" vertical="center" wrapText="1"/>
    </xf>
    <xf numFmtId="0" fontId="5" fillId="24" borderId="37" xfId="0" applyFont="1" applyFill="1" applyBorder="1" applyAlignment="1">
      <alignment horizontal="center" vertical="center"/>
    </xf>
    <xf numFmtId="0" fontId="5" fillId="24" borderId="37" xfId="0" applyFont="1" applyFill="1" applyBorder="1" applyAlignment="1" applyProtection="1">
      <alignment horizontal="center" vertical="center"/>
      <protection locked="0"/>
    </xf>
    <xf numFmtId="0" fontId="5" fillId="33" borderId="37" xfId="0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 wrapText="1"/>
    </xf>
    <xf numFmtId="0" fontId="5" fillId="24" borderId="56" xfId="0" applyFont="1" applyFill="1" applyBorder="1" applyAlignment="1">
      <alignment horizontal="center" vertical="center" wrapText="1"/>
    </xf>
    <xf numFmtId="0" fontId="0" fillId="24" borderId="13" xfId="0" applyFill="1" applyBorder="1" applyAlignment="1">
      <alignment horizontal="center" wrapText="1"/>
    </xf>
    <xf numFmtId="0" fontId="0" fillId="24" borderId="13" xfId="0" applyFill="1" applyBorder="1" applyAlignment="1" applyProtection="1">
      <alignment horizontal="center" vertical="center"/>
      <protection locked="0"/>
    </xf>
    <xf numFmtId="0" fontId="9" fillId="29" borderId="0" xfId="0" applyFont="1" applyFill="1" applyAlignment="1">
      <alignment horizontal="center"/>
    </xf>
    <xf numFmtId="0" fontId="5" fillId="24" borderId="56" xfId="0" applyFont="1" applyFill="1" applyBorder="1" applyAlignment="1" applyProtection="1">
      <alignment horizontal="left" vertical="center" wrapText="1"/>
      <protection locked="0"/>
    </xf>
    <xf numFmtId="0" fontId="5" fillId="24" borderId="56" xfId="0" applyFont="1" applyFill="1" applyBorder="1" applyAlignment="1" applyProtection="1">
      <alignment horizontal="center" vertical="center" wrapText="1"/>
      <protection locked="0"/>
    </xf>
    <xf numFmtId="0" fontId="0" fillId="24" borderId="56" xfId="0" applyFill="1" applyBorder="1" applyAlignment="1">
      <alignment horizontal="center" vertical="center" wrapText="1"/>
    </xf>
    <xf numFmtId="0" fontId="0" fillId="24" borderId="56" xfId="0" applyFill="1" applyBorder="1" applyAlignment="1" applyProtection="1">
      <alignment horizontal="center" vertical="center" wrapText="1"/>
      <protection locked="0"/>
    </xf>
    <xf numFmtId="0" fontId="5" fillId="18" borderId="56" xfId="0" applyFont="1" applyFill="1" applyBorder="1" applyAlignment="1" applyProtection="1">
      <alignment horizontal="center" vertical="center"/>
      <protection locked="0"/>
    </xf>
    <xf numFmtId="0" fontId="5" fillId="33" borderId="56" xfId="0" applyFont="1" applyFill="1" applyBorder="1" applyAlignment="1">
      <alignment horizontal="center" vertical="center"/>
    </xf>
    <xf numFmtId="0" fontId="5" fillId="15" borderId="55" xfId="0" applyFont="1" applyFill="1" applyBorder="1" applyAlignment="1" applyProtection="1">
      <alignment horizontal="left" vertical="center" wrapText="1"/>
      <protection locked="0"/>
    </xf>
    <xf numFmtId="0" fontId="5" fillId="31" borderId="56" xfId="0" applyFont="1" applyFill="1" applyBorder="1" applyAlignment="1">
      <alignment horizontal="center" vertical="center"/>
    </xf>
    <xf numFmtId="0" fontId="5" fillId="31" borderId="30" xfId="0" applyFont="1" applyFill="1" applyBorder="1" applyAlignment="1" applyProtection="1">
      <alignment horizontal="left" vertical="center" wrapText="1"/>
      <protection locked="0"/>
    </xf>
    <xf numFmtId="0" fontId="5" fillId="31" borderId="30" xfId="0" applyFont="1" applyFill="1" applyBorder="1" applyAlignment="1" applyProtection="1">
      <alignment horizontal="center" vertical="center"/>
      <protection locked="0"/>
    </xf>
    <xf numFmtId="0" fontId="5" fillId="15" borderId="33" xfId="0" applyFont="1" applyFill="1" applyBorder="1" applyAlignment="1">
      <alignment horizontal="center" vertical="center"/>
    </xf>
    <xf numFmtId="0" fontId="5" fillId="15" borderId="10" xfId="0" applyFont="1" applyFill="1" applyBorder="1" applyAlignment="1" applyProtection="1">
      <alignment horizontal="left" vertical="center" wrapText="1"/>
      <protection locked="0"/>
    </xf>
    <xf numFmtId="0" fontId="5" fillId="15" borderId="10" xfId="0" applyFont="1" applyFill="1" applyBorder="1" applyAlignment="1" applyProtection="1">
      <alignment horizontal="center" vertical="center"/>
      <protection locked="0"/>
    </xf>
    <xf numFmtId="0" fontId="5" fillId="31" borderId="33" xfId="0" applyFont="1" applyFill="1" applyBorder="1" applyAlignment="1">
      <alignment horizontal="center" vertical="center"/>
    </xf>
    <xf numFmtId="0" fontId="5" fillId="31" borderId="10" xfId="0" applyFont="1" applyFill="1" applyBorder="1" applyAlignment="1" applyProtection="1">
      <alignment horizontal="center" vertical="center"/>
      <protection locked="0"/>
    </xf>
    <xf numFmtId="0" fontId="5" fillId="31" borderId="10" xfId="0" applyFont="1" applyFill="1" applyBorder="1" applyAlignment="1" applyProtection="1">
      <alignment horizontal="center" vertical="top" wrapText="1"/>
      <protection locked="0"/>
    </xf>
    <xf numFmtId="0" fontId="5" fillId="31" borderId="10" xfId="0" applyFont="1" applyFill="1" applyBorder="1" applyAlignment="1" applyProtection="1">
      <alignment horizontal="center" vertical="center" wrapText="1"/>
      <protection locked="0"/>
    </xf>
    <xf numFmtId="0" fontId="5" fillId="15" borderId="10" xfId="0" applyFont="1" applyFill="1" applyBorder="1" applyAlignment="1" applyProtection="1">
      <alignment horizontal="center" vertical="center" wrapText="1"/>
      <protection locked="0"/>
    </xf>
    <xf numFmtId="0" fontId="0" fillId="0" borderId="5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vertical="center" wrapText="1"/>
    </xf>
    <xf numFmtId="0" fontId="50" fillId="0" borderId="0" xfId="0" applyFont="1" applyAlignment="1">
      <alignment wrapText="1"/>
    </xf>
    <xf numFmtId="0" fontId="17" fillId="18" borderId="36" xfId="0" applyFont="1" applyFill="1" applyBorder="1" applyAlignment="1" applyProtection="1">
      <alignment horizontal="center" vertical="center"/>
      <protection locked="0"/>
    </xf>
    <xf numFmtId="2" fontId="17" fillId="8" borderId="13" xfId="0" applyNumberFormat="1" applyFont="1" applyFill="1" applyBorder="1" applyAlignment="1">
      <alignment horizontal="center" vertical="center" wrapText="1"/>
    </xf>
    <xf numFmtId="0" fontId="6" fillId="24" borderId="13" xfId="0" applyFont="1" applyFill="1" applyBorder="1" applyAlignment="1">
      <alignment horizontal="center" vertical="center" wrapText="1"/>
    </xf>
    <xf numFmtId="0" fontId="6" fillId="18" borderId="13" xfId="0" applyFont="1" applyFill="1" applyBorder="1" applyAlignment="1">
      <alignment horizontal="center" vertical="center" wrapText="1"/>
    </xf>
    <xf numFmtId="0" fontId="6" fillId="18" borderId="13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5" fillId="31" borderId="10" xfId="0" applyFont="1" applyFill="1" applyBorder="1" applyAlignment="1" applyProtection="1">
      <alignment horizontal="left" vertical="center" wrapText="1"/>
      <protection locked="0"/>
    </xf>
    <xf numFmtId="0" fontId="0" fillId="0" borderId="58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51" fillId="18" borderId="36" xfId="0" applyFont="1" applyFill="1" applyBorder="1" applyAlignment="1" applyProtection="1">
      <alignment horizontal="center" vertical="center"/>
      <protection locked="0"/>
    </xf>
    <xf numFmtId="0" fontId="5" fillId="24" borderId="56" xfId="0" applyFont="1" applyFill="1" applyBorder="1" applyAlignment="1" applyProtection="1">
      <alignment horizontal="center" vertical="center"/>
      <protection locked="0"/>
    </xf>
    <xf numFmtId="0" fontId="6" fillId="24" borderId="36" xfId="0" applyFont="1" applyFill="1" applyBorder="1" applyAlignment="1" applyProtection="1">
      <alignment horizontal="center" vertical="center" wrapText="1"/>
      <protection locked="0"/>
    </xf>
    <xf numFmtId="0" fontId="6" fillId="18" borderId="13" xfId="0" applyFont="1" applyFill="1" applyBorder="1" applyAlignment="1">
      <alignment vertical="center" wrapText="1"/>
    </xf>
    <xf numFmtId="0" fontId="6" fillId="18" borderId="36" xfId="0" applyFont="1" applyFill="1" applyBorder="1" applyAlignment="1" applyProtection="1">
      <alignment horizontal="center" vertical="center" wrapText="1"/>
      <protection locked="0"/>
    </xf>
    <xf numFmtId="0" fontId="6" fillId="24" borderId="13" xfId="0" applyFont="1" applyFill="1" applyBorder="1" applyAlignment="1">
      <alignment vertical="center" wrapText="1"/>
    </xf>
    <xf numFmtId="0" fontId="5" fillId="18" borderId="13" xfId="0" applyFont="1" applyFill="1" applyBorder="1" applyAlignment="1">
      <alignment vertical="center" wrapText="1"/>
    </xf>
    <xf numFmtId="0" fontId="6" fillId="15" borderId="13" xfId="0" applyFont="1" applyFill="1" applyBorder="1" applyAlignment="1" applyProtection="1">
      <alignment horizontal="center" vertical="center" wrapText="1"/>
      <protection locked="0"/>
    </xf>
    <xf numFmtId="0" fontId="6" fillId="15" borderId="13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vertical="center" wrapText="1"/>
    </xf>
    <xf numFmtId="0" fontId="6" fillId="33" borderId="55" xfId="0" applyFont="1" applyFill="1" applyBorder="1" applyAlignment="1">
      <alignment horizontal="center" vertical="center" wrapText="1"/>
    </xf>
    <xf numFmtId="0" fontId="5" fillId="18" borderId="58" xfId="0" applyFont="1" applyFill="1" applyBorder="1" applyAlignment="1">
      <alignment horizontal="center" vertical="center"/>
    </xf>
    <xf numFmtId="0" fontId="5" fillId="15" borderId="58" xfId="0" applyFont="1" applyFill="1" applyBorder="1" applyAlignment="1" applyProtection="1">
      <alignment horizontal="left" vertical="center" wrapText="1"/>
      <protection locked="0"/>
    </xf>
    <xf numFmtId="0" fontId="5" fillId="18" borderId="58" xfId="0" applyFont="1" applyFill="1" applyBorder="1" applyAlignment="1" applyProtection="1">
      <alignment horizontal="center" vertical="center"/>
      <protection locked="0"/>
    </xf>
    <xf numFmtId="0" fontId="6" fillId="18" borderId="58" xfId="0" applyFont="1" applyFill="1" applyBorder="1" applyAlignment="1">
      <alignment horizontal="center" vertical="center" wrapText="1"/>
    </xf>
    <xf numFmtId="0" fontId="6" fillId="15" borderId="58" xfId="0" applyFont="1" applyFill="1" applyBorder="1" applyAlignment="1">
      <alignment horizontal="center" vertical="center" wrapText="1"/>
    </xf>
    <xf numFmtId="0" fontId="6" fillId="31" borderId="30" xfId="0" applyFont="1" applyFill="1" applyBorder="1" applyAlignment="1">
      <alignment horizontal="center" vertical="center" wrapText="1"/>
    </xf>
    <xf numFmtId="0" fontId="6" fillId="31" borderId="30" xfId="0" applyFont="1" applyFill="1" applyBorder="1" applyAlignment="1" applyProtection="1">
      <alignment horizontal="center" vertical="center" wrapText="1"/>
      <protection locked="0"/>
    </xf>
    <xf numFmtId="0" fontId="6" fillId="15" borderId="10" xfId="0" applyFont="1" applyFill="1" applyBorder="1" applyAlignment="1">
      <alignment horizontal="center" vertical="center"/>
    </xf>
    <xf numFmtId="0" fontId="6" fillId="15" borderId="10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 applyProtection="1">
      <alignment horizontal="center" vertical="center" wrapText="1"/>
      <protection locked="0"/>
    </xf>
    <xf numFmtId="0" fontId="6" fillId="31" borderId="10" xfId="0" applyFont="1" applyFill="1" applyBorder="1" applyAlignment="1">
      <alignment horizontal="center" vertical="center" wrapText="1"/>
    </xf>
    <xf numFmtId="0" fontId="5" fillId="31" borderId="10" xfId="0" applyFont="1" applyFill="1" applyBorder="1" applyAlignment="1">
      <alignment vertical="center" wrapText="1"/>
    </xf>
    <xf numFmtId="0" fontId="19" fillId="27" borderId="32" xfId="0" applyFont="1" applyFill="1" applyBorder="1" applyAlignment="1" applyProtection="1">
      <alignment horizontal="left" vertical="center" wrapText="1"/>
      <protection locked="0"/>
    </xf>
    <xf numFmtId="0" fontId="0" fillId="27" borderId="1" xfId="0" applyFill="1" applyBorder="1" applyAlignment="1">
      <alignment wrapText="1"/>
    </xf>
    <xf numFmtId="0" fontId="0" fillId="27" borderId="30" xfId="0" applyFill="1" applyBorder="1" applyAlignment="1">
      <alignment wrapText="1"/>
    </xf>
    <xf numFmtId="0" fontId="7" fillId="3" borderId="4" xfId="0" applyFont="1" applyFill="1" applyBorder="1" applyAlignment="1">
      <alignment horizontal="center"/>
    </xf>
    <xf numFmtId="0" fontId="17" fillId="15" borderId="1" xfId="0" applyFont="1" applyFill="1" applyBorder="1" applyAlignment="1">
      <alignment horizontal="left" vertical="center" wrapText="1"/>
    </xf>
    <xf numFmtId="0" fontId="17" fillId="15" borderId="3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50" fillId="0" borderId="0" xfId="0" applyFont="1" applyAlignment="1">
      <alignment horizontal="left" wrapText="1"/>
    </xf>
    <xf numFmtId="0" fontId="23" fillId="12" borderId="32" xfId="0" applyFont="1" applyFill="1" applyBorder="1" applyAlignment="1">
      <alignment horizontal="center" wrapText="1"/>
    </xf>
    <xf numFmtId="0" fontId="23" fillId="12" borderId="1" xfId="0" applyFont="1" applyFill="1" applyBorder="1" applyAlignment="1">
      <alignment horizontal="center" wrapText="1"/>
    </xf>
    <xf numFmtId="0" fontId="23" fillId="12" borderId="30" xfId="0" applyFont="1" applyFill="1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6" fillId="0" borderId="49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26" fillId="0" borderId="50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45" fillId="35" borderId="41" xfId="0" applyFont="1" applyFill="1" applyBorder="1" applyAlignment="1">
      <alignment horizontal="center" wrapText="1"/>
    </xf>
    <xf numFmtId="0" fontId="45" fillId="35" borderId="42" xfId="0" applyFont="1" applyFill="1" applyBorder="1" applyAlignment="1">
      <alignment horizontal="center" wrapText="1"/>
    </xf>
    <xf numFmtId="0" fontId="45" fillId="35" borderId="43" xfId="0" applyFont="1" applyFill="1" applyBorder="1" applyAlignment="1">
      <alignment horizontal="center" wrapText="1"/>
    </xf>
    <xf numFmtId="0" fontId="46" fillId="35" borderId="44" xfId="0" applyFont="1" applyFill="1" applyBorder="1" applyAlignment="1">
      <alignment horizontal="center"/>
    </xf>
    <xf numFmtId="0" fontId="46" fillId="35" borderId="45" xfId="0" applyFont="1" applyFill="1" applyBorder="1" applyAlignment="1">
      <alignment horizontal="center"/>
    </xf>
    <xf numFmtId="0" fontId="46" fillId="35" borderId="46" xfId="0" applyFont="1" applyFill="1" applyBorder="1" applyAlignment="1">
      <alignment horizontal="center"/>
    </xf>
    <xf numFmtId="0" fontId="37" fillId="0" borderId="3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</cellXfs>
  <cellStyles count="12">
    <cellStyle name="Hiperłącze" xfId="1" builtinId="8"/>
    <cellStyle name="Normalny" xfId="0" builtinId="0"/>
    <cellStyle name="Normalny 2" xfId="2"/>
    <cellStyle name="Normalny 2 2" xfId="3"/>
    <cellStyle name="Odwiedzone hiperłącze" xfId="4" builtinId="9" hidden="1"/>
    <cellStyle name="Odwiedzone hiperłącze" xfId="5" builtinId="9" hidden="1"/>
    <cellStyle name="Odwiedzone hiperłącze" xfId="6" builtinId="9" hidden="1"/>
    <cellStyle name="Odwiedzone hiperłącze" xfId="7" builtinId="9" hidden="1"/>
    <cellStyle name="Odwiedzone hiperłącze" xfId="8" builtinId="9" hidden="1"/>
    <cellStyle name="Odwiedzone hiperłącze" xfId="9" builtinId="9" hidden="1"/>
    <cellStyle name="Odwiedzone hiperłącze" xfId="10" builtinId="9" hidden="1"/>
    <cellStyle name="Odwiedzone hiperłącze" xfId="11" builtinId="9" hidden="1"/>
  </cellStyles>
  <dxfs count="27"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8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20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8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20"/>
        </patternFill>
      </fill>
    </dxf>
    <dxf>
      <fill>
        <patternFill>
          <bgColor indexed="18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2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FF"/>
      <color rgb="FFFFFF99"/>
      <color rgb="FFCCCC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nowy_dziekanat/ksztalcenie/KRK_plany_studiow/2016/Informatyka_1%20st-stacjonarne%20-%202016-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"/>
      <sheetName val="Tabela_efektow"/>
      <sheetName val="Wiedza"/>
      <sheetName val="Umiejetnosci"/>
      <sheetName val="Kompetencje"/>
      <sheetName val="Klasy przedmiotów"/>
      <sheetName val="Kompetencje_inzynierskie"/>
      <sheetName val="Opis_efektow_inz"/>
      <sheetName val="Statystyki"/>
      <sheetName val="Arkusz1"/>
    </sheetNames>
    <sheetDataSet>
      <sheetData sheetId="0">
        <row r="21">
          <cell r="E21">
            <v>169</v>
          </cell>
        </row>
        <row r="34">
          <cell r="E34">
            <v>180</v>
          </cell>
        </row>
        <row r="35">
          <cell r="J35">
            <v>60</v>
          </cell>
        </row>
        <row r="48">
          <cell r="E48">
            <v>210</v>
          </cell>
        </row>
        <row r="60">
          <cell r="E60">
            <v>195</v>
          </cell>
        </row>
        <row r="61">
          <cell r="J61">
            <v>60</v>
          </cell>
        </row>
        <row r="71">
          <cell r="E71">
            <v>210</v>
          </cell>
        </row>
        <row r="84">
          <cell r="E84">
            <v>210</v>
          </cell>
        </row>
        <row r="85">
          <cell r="J85">
            <v>60</v>
          </cell>
        </row>
        <row r="97">
          <cell r="E97">
            <v>90</v>
          </cell>
          <cell r="J97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s.put.poznan.pl/pwojciechowski/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cs.put.poznan.pl/aurbanski/bai.php" TargetMode="External"/><Relationship Id="rId1" Type="http://schemas.openxmlformats.org/officeDocument/2006/relationships/hyperlink" Target="http://www.cs.put.poznan.pl/pwojciechowski/" TargetMode="External"/><Relationship Id="rId6" Type="http://schemas.openxmlformats.org/officeDocument/2006/relationships/hyperlink" Target="http://www.cs.put.poznan.pl/aurbanski/bai.php" TargetMode="External"/><Relationship Id="rId5" Type="http://schemas.openxmlformats.org/officeDocument/2006/relationships/hyperlink" Target="http://www.cs.put.poznan.pl/pwojciechowski/" TargetMode="External"/><Relationship Id="rId4" Type="http://schemas.openxmlformats.org/officeDocument/2006/relationships/hyperlink" Target="http://www.cs.put.poznan.pl/aurbanski/bai.ph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70"/>
  <sheetViews>
    <sheetView tabSelected="1" topLeftCell="B1" zoomScale="87" zoomScaleNormal="87" zoomScaleSheetLayoutView="100" zoomScalePageLayoutView="80" workbookViewId="0">
      <selection activeCell="B1" sqref="B1"/>
    </sheetView>
  </sheetViews>
  <sheetFormatPr defaultColWidth="8.6328125" defaultRowHeight="12.5" x14ac:dyDescent="0.25"/>
  <cols>
    <col min="1" max="1" width="3.6328125" hidden="1" customWidth="1"/>
    <col min="2" max="2" width="8.36328125" customWidth="1"/>
    <col min="3" max="3" width="41.453125" customWidth="1"/>
    <col min="4" max="4" width="7.453125" style="22" customWidth="1"/>
    <col min="5" max="5" width="5.6328125" style="22" customWidth="1"/>
    <col min="6" max="9" width="4.453125" style="22" customWidth="1"/>
    <col min="10" max="10" width="6.1796875" style="22" customWidth="1"/>
    <col min="11" max="11" width="4.6328125" style="89" customWidth="1"/>
    <col min="12" max="12" width="7.453125" style="89" customWidth="1"/>
    <col min="13" max="13" width="7" style="89" customWidth="1"/>
    <col min="14" max="14" width="6" style="89" customWidth="1"/>
    <col min="15" max="15" width="24.6328125" customWidth="1"/>
    <col min="16" max="16" width="22.453125" customWidth="1"/>
    <col min="17" max="17" width="22.36328125" customWidth="1"/>
    <col min="18" max="18" width="44.36328125" customWidth="1"/>
  </cols>
  <sheetData>
    <row r="1" spans="1:18" ht="12.75" customHeight="1" x14ac:dyDescent="0.25">
      <c r="C1" s="313" t="s">
        <v>208</v>
      </c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4"/>
      <c r="P1" s="314"/>
      <c r="Q1" s="314"/>
      <c r="R1" s="272"/>
    </row>
    <row r="2" spans="1:18" x14ac:dyDescent="0.25"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4"/>
      <c r="P2" s="314"/>
      <c r="Q2" s="314"/>
    </row>
    <row r="3" spans="1:18" ht="25" x14ac:dyDescent="0.5">
      <c r="A3" s="6"/>
      <c r="B3" s="16"/>
      <c r="C3" s="238" t="s">
        <v>75</v>
      </c>
      <c r="D3" s="18"/>
      <c r="E3" s="18"/>
      <c r="F3" s="18"/>
      <c r="G3" s="18"/>
      <c r="H3" s="18"/>
      <c r="I3" s="18"/>
      <c r="J3" s="18"/>
      <c r="K3" s="80"/>
      <c r="L3" s="114"/>
      <c r="M3" s="114"/>
      <c r="N3" s="114"/>
      <c r="O3" s="78"/>
      <c r="P3" s="33"/>
      <c r="Q3" s="33"/>
    </row>
    <row r="4" spans="1:18" ht="25" x14ac:dyDescent="0.5">
      <c r="A4" s="11"/>
      <c r="B4" s="14"/>
      <c r="C4" s="164" t="s">
        <v>223</v>
      </c>
      <c r="D4" s="19"/>
      <c r="E4" s="19"/>
      <c r="F4" s="19"/>
      <c r="G4" s="19"/>
      <c r="H4" s="19"/>
      <c r="I4" s="19"/>
      <c r="J4" s="19"/>
      <c r="K4" s="115"/>
      <c r="L4" s="116"/>
      <c r="M4" s="116"/>
      <c r="N4" s="116"/>
      <c r="O4" s="79"/>
      <c r="P4" s="35"/>
      <c r="Q4" s="35"/>
    </row>
    <row r="5" spans="1:18" ht="18" x14ac:dyDescent="0.4">
      <c r="A5" s="11"/>
      <c r="B5" s="14"/>
      <c r="C5" s="164" t="s">
        <v>238</v>
      </c>
      <c r="D5" s="19"/>
      <c r="E5" s="19"/>
      <c r="F5" s="19"/>
      <c r="G5" s="19"/>
      <c r="H5" s="19"/>
      <c r="I5" s="19"/>
      <c r="J5" s="19"/>
      <c r="K5" s="115"/>
      <c r="L5" s="116"/>
      <c r="M5" s="116"/>
      <c r="N5" s="116"/>
      <c r="O5" s="35"/>
      <c r="P5" s="35"/>
      <c r="Q5" s="35"/>
    </row>
    <row r="6" spans="1:18" ht="18" x14ac:dyDescent="0.4">
      <c r="A6" s="11"/>
      <c r="B6" s="14"/>
      <c r="C6" s="164"/>
      <c r="D6" s="19"/>
      <c r="E6" s="19"/>
      <c r="F6" s="19"/>
      <c r="G6" s="19"/>
      <c r="H6" s="19"/>
      <c r="I6" s="19"/>
      <c r="J6" s="19"/>
      <c r="K6" s="115"/>
      <c r="L6" s="116"/>
      <c r="M6" s="116"/>
      <c r="N6" s="116"/>
      <c r="O6" s="35"/>
      <c r="P6" s="35"/>
      <c r="Q6" s="35"/>
    </row>
    <row r="7" spans="1:18" ht="18" x14ac:dyDescent="0.4">
      <c r="A7" s="11"/>
      <c r="B7" s="14"/>
      <c r="C7" s="164" t="s">
        <v>187</v>
      </c>
      <c r="D7" s="19"/>
      <c r="E7" s="19"/>
      <c r="F7" s="19"/>
      <c r="G7" s="19"/>
      <c r="H7" s="19"/>
      <c r="I7" s="19"/>
      <c r="J7" s="19"/>
      <c r="K7" s="115"/>
      <c r="L7" s="116"/>
      <c r="M7" s="116"/>
      <c r="N7" s="116"/>
      <c r="O7" s="35"/>
      <c r="P7" s="35"/>
      <c r="Q7" s="35"/>
    </row>
    <row r="8" spans="1:18" ht="18" x14ac:dyDescent="0.4">
      <c r="A8" s="11"/>
      <c r="B8" s="14"/>
      <c r="C8" s="164" t="s">
        <v>188</v>
      </c>
      <c r="D8" s="19"/>
      <c r="E8" s="19"/>
      <c r="F8" s="19"/>
      <c r="G8" s="19"/>
      <c r="H8" s="19"/>
      <c r="I8" s="19"/>
      <c r="J8" s="19"/>
      <c r="K8" s="115"/>
      <c r="L8" s="116"/>
      <c r="M8" s="116"/>
      <c r="N8" s="116"/>
      <c r="O8" s="35"/>
      <c r="P8" s="35"/>
      <c r="Q8" s="35"/>
    </row>
    <row r="9" spans="1:18" ht="18" x14ac:dyDescent="0.4">
      <c r="A9" s="5"/>
      <c r="B9" s="174"/>
      <c r="C9" s="175" t="s">
        <v>40</v>
      </c>
      <c r="D9" s="176"/>
      <c r="E9" s="177"/>
      <c r="F9" s="177"/>
      <c r="G9" s="177"/>
      <c r="H9" s="177"/>
      <c r="I9" s="177"/>
      <c r="J9" s="177"/>
      <c r="K9" s="178"/>
      <c r="L9" s="116"/>
      <c r="M9" s="116"/>
      <c r="N9" s="116"/>
      <c r="O9" s="179"/>
      <c r="P9" s="179"/>
      <c r="Q9" s="179"/>
    </row>
    <row r="10" spans="1:18" ht="13" x14ac:dyDescent="0.3">
      <c r="A10" s="6"/>
      <c r="B10" s="16"/>
      <c r="C10" s="43"/>
      <c r="D10" s="44"/>
      <c r="E10" s="45"/>
      <c r="F10" s="45"/>
      <c r="G10" s="45"/>
      <c r="H10" s="45"/>
      <c r="I10" s="45"/>
      <c r="J10" s="45"/>
      <c r="K10" s="80"/>
      <c r="L10" s="114"/>
      <c r="M10" s="114"/>
      <c r="N10" s="114"/>
      <c r="O10" s="171"/>
      <c r="P10" s="171" t="s">
        <v>76</v>
      </c>
      <c r="Q10" s="171"/>
    </row>
    <row r="11" spans="1:18" ht="30" customHeight="1" x14ac:dyDescent="0.35">
      <c r="A11" s="6"/>
      <c r="B11" s="16"/>
      <c r="C11" s="180" t="s">
        <v>34</v>
      </c>
      <c r="D11" s="44"/>
      <c r="E11" s="45"/>
      <c r="F11" s="45"/>
      <c r="G11" s="45"/>
      <c r="H11" s="45"/>
      <c r="I11" s="45"/>
      <c r="J11" s="45"/>
      <c r="K11" s="80"/>
      <c r="L11" s="114"/>
      <c r="M11" s="114"/>
      <c r="N11" s="114"/>
      <c r="O11" s="181" t="s">
        <v>69</v>
      </c>
      <c r="P11" s="181" t="s">
        <v>70</v>
      </c>
      <c r="Q11" s="181" t="s">
        <v>71</v>
      </c>
    </row>
    <row r="12" spans="1:18" ht="86.25" customHeight="1" x14ac:dyDescent="0.3">
      <c r="A12" s="1"/>
      <c r="B12" s="182"/>
      <c r="C12" s="311" t="s">
        <v>189</v>
      </c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2"/>
      <c r="O12" s="183" t="s">
        <v>77</v>
      </c>
      <c r="P12" s="183" t="s">
        <v>78</v>
      </c>
      <c r="Q12" s="126"/>
    </row>
    <row r="13" spans="1:18" ht="15.5" x14ac:dyDescent="0.35">
      <c r="A13" s="1"/>
      <c r="C13" s="37" t="s">
        <v>10</v>
      </c>
      <c r="D13" s="20"/>
      <c r="E13" s="20"/>
      <c r="F13" s="20"/>
      <c r="G13" s="20"/>
      <c r="H13" s="23"/>
      <c r="I13" s="23"/>
      <c r="J13" s="23"/>
      <c r="K13" s="117"/>
      <c r="O13" s="172"/>
      <c r="P13" s="172" t="s">
        <v>76</v>
      </c>
      <c r="Q13" s="172"/>
    </row>
    <row r="14" spans="1:18" s="66" customFormat="1" ht="13" x14ac:dyDescent="0.25">
      <c r="A14" s="60" t="s">
        <v>0</v>
      </c>
      <c r="B14" s="61" t="s">
        <v>37</v>
      </c>
      <c r="C14" s="56" t="s">
        <v>190</v>
      </c>
      <c r="D14" s="62" t="s">
        <v>20</v>
      </c>
      <c r="E14" s="62" t="s">
        <v>11</v>
      </c>
      <c r="F14" s="62" t="s">
        <v>12</v>
      </c>
      <c r="G14" s="62" t="s">
        <v>13</v>
      </c>
      <c r="H14" s="62" t="s">
        <v>14</v>
      </c>
      <c r="I14" s="62"/>
      <c r="J14" s="62" t="s">
        <v>15</v>
      </c>
      <c r="K14" s="63" t="s">
        <v>22</v>
      </c>
      <c r="L14" s="112" t="s">
        <v>45</v>
      </c>
      <c r="M14" s="112" t="s">
        <v>46</v>
      </c>
      <c r="N14" s="81" t="s">
        <v>47</v>
      </c>
      <c r="O14" s="165" t="s">
        <v>4</v>
      </c>
      <c r="P14" s="165" t="s">
        <v>7</v>
      </c>
      <c r="Q14" s="165" t="s">
        <v>5</v>
      </c>
    </row>
    <row r="15" spans="1:18" ht="70" customHeight="1" x14ac:dyDescent="0.25">
      <c r="A15" s="12" t="str">
        <f>IF(ISBLANK(B15),"",IF(ISNA(MATCH(B15,#REF!,0)),"?","+"))</f>
        <v>+</v>
      </c>
      <c r="B15" s="146">
        <v>1</v>
      </c>
      <c r="C15" s="240" t="s">
        <v>209</v>
      </c>
      <c r="D15" s="273" t="s">
        <v>16</v>
      </c>
      <c r="E15" s="273">
        <v>30</v>
      </c>
      <c r="F15" s="273"/>
      <c r="G15" s="273">
        <v>30</v>
      </c>
      <c r="H15" s="284"/>
      <c r="I15" s="273"/>
      <c r="J15" s="273">
        <v>4</v>
      </c>
      <c r="K15" s="277" t="s">
        <v>74</v>
      </c>
      <c r="L15" s="130"/>
      <c r="M15" s="111" t="s">
        <v>46</v>
      </c>
      <c r="N15" s="111"/>
      <c r="O15" s="150" t="s">
        <v>143</v>
      </c>
      <c r="P15" s="150" t="s">
        <v>151</v>
      </c>
      <c r="Q15" s="150" t="s">
        <v>135</v>
      </c>
    </row>
    <row r="16" spans="1:18" s="1" customFormat="1" ht="48.75" customHeight="1" x14ac:dyDescent="0.25">
      <c r="A16" s="46" t="str">
        <f>IF(ISBLANK(B16),"",IF(ISNA(MATCH(B16,#REF!,0)),"?","+"))</f>
        <v>+</v>
      </c>
      <c r="B16" s="151">
        <f t="shared" ref="B16:B21" si="0">B15+1</f>
        <v>2</v>
      </c>
      <c r="C16" s="144" t="s">
        <v>210</v>
      </c>
      <c r="D16" s="147"/>
      <c r="E16" s="147">
        <v>20</v>
      </c>
      <c r="F16" s="147">
        <v>10</v>
      </c>
      <c r="G16" s="147">
        <v>30</v>
      </c>
      <c r="H16" s="147"/>
      <c r="I16" s="147"/>
      <c r="J16" s="147">
        <v>4</v>
      </c>
      <c r="K16" s="275" t="s">
        <v>74</v>
      </c>
      <c r="L16" s="152"/>
      <c r="M16" s="155" t="s">
        <v>46</v>
      </c>
      <c r="N16" s="152" t="s">
        <v>47</v>
      </c>
      <c r="O16" s="145" t="s">
        <v>141</v>
      </c>
      <c r="P16" s="145" t="s">
        <v>147</v>
      </c>
      <c r="Q16" s="145"/>
    </row>
    <row r="17" spans="1:20" ht="94.5" customHeight="1" x14ac:dyDescent="0.25">
      <c r="A17" s="12" t="str">
        <f>IF(ISBLANK(B17),"",IF(ISNA(MATCH(B17,#REF!,0)),"?","+"))</f>
        <v>+</v>
      </c>
      <c r="B17" s="239">
        <v>3</v>
      </c>
      <c r="C17" s="240" t="s">
        <v>211</v>
      </c>
      <c r="D17" s="241"/>
      <c r="E17" s="241"/>
      <c r="F17" s="241"/>
      <c r="G17" s="241"/>
      <c r="H17" s="241">
        <v>75</v>
      </c>
      <c r="I17" s="241"/>
      <c r="J17" s="241">
        <v>6</v>
      </c>
      <c r="K17" s="276" t="s">
        <v>74</v>
      </c>
      <c r="L17" s="111"/>
      <c r="M17" s="154" t="s">
        <v>46</v>
      </c>
      <c r="N17" s="111"/>
      <c r="O17" s="150" t="s">
        <v>142</v>
      </c>
      <c r="P17" s="150" t="s">
        <v>148</v>
      </c>
      <c r="Q17" s="150" t="s">
        <v>80</v>
      </c>
    </row>
    <row r="18" spans="1:20" ht="58.25" customHeight="1" x14ac:dyDescent="0.25">
      <c r="A18" s="10" t="str">
        <f>IF(ISBLANK(B18),"",IF(ISNA(MATCH(B18,#REF!,0)),"?","+"))</f>
        <v>+</v>
      </c>
      <c r="B18" s="151">
        <f t="shared" si="0"/>
        <v>4</v>
      </c>
      <c r="C18" s="144" t="s">
        <v>212</v>
      </c>
      <c r="D18" s="147" t="s">
        <v>16</v>
      </c>
      <c r="E18" s="147">
        <v>30</v>
      </c>
      <c r="F18" s="147"/>
      <c r="G18" s="147"/>
      <c r="H18" s="147">
        <v>30</v>
      </c>
      <c r="I18" s="147"/>
      <c r="J18" s="147">
        <v>6</v>
      </c>
      <c r="K18" s="275" t="s">
        <v>74</v>
      </c>
      <c r="L18" s="152"/>
      <c r="M18" s="155" t="s">
        <v>46</v>
      </c>
      <c r="N18" s="152"/>
      <c r="O18" s="145" t="s">
        <v>143</v>
      </c>
      <c r="P18" s="145" t="s">
        <v>149</v>
      </c>
      <c r="Q18" s="145" t="s">
        <v>135</v>
      </c>
    </row>
    <row r="19" spans="1:20" ht="54.75" customHeight="1" x14ac:dyDescent="0.25">
      <c r="A19" s="12" t="str">
        <f>IF(ISBLANK(B19),"",IF(ISNA(MATCH(B19,#REF!,0)),"?","+"))</f>
        <v>+</v>
      </c>
      <c r="B19" s="239">
        <f t="shared" si="0"/>
        <v>5</v>
      </c>
      <c r="C19" s="240" t="s">
        <v>213</v>
      </c>
      <c r="D19" s="241" t="s">
        <v>16</v>
      </c>
      <c r="E19" s="241">
        <v>30</v>
      </c>
      <c r="F19" s="241"/>
      <c r="G19" s="241">
        <v>30</v>
      </c>
      <c r="H19" s="241"/>
      <c r="I19" s="241"/>
      <c r="J19" s="241">
        <v>5</v>
      </c>
      <c r="K19" s="276" t="s">
        <v>74</v>
      </c>
      <c r="L19" s="242"/>
      <c r="M19" s="154" t="s">
        <v>46</v>
      </c>
      <c r="N19" s="111" t="s">
        <v>47</v>
      </c>
      <c r="O19" s="150" t="s">
        <v>143</v>
      </c>
      <c r="P19" s="150" t="s">
        <v>150</v>
      </c>
      <c r="Q19" s="150" t="s">
        <v>135</v>
      </c>
    </row>
    <row r="20" spans="1:20" ht="39" customHeight="1" x14ac:dyDescent="0.25">
      <c r="A20" s="10" t="str">
        <f>IF(ISBLANK(B20),"",IF(ISNA(MATCH(B20,#REF!,0)),"?","+"))</f>
        <v>+</v>
      </c>
      <c r="B20" s="151">
        <f t="shared" si="0"/>
        <v>6</v>
      </c>
      <c r="C20" s="144" t="s">
        <v>225</v>
      </c>
      <c r="D20" s="147"/>
      <c r="E20" s="147"/>
      <c r="F20" s="147">
        <v>30</v>
      </c>
      <c r="G20" s="147"/>
      <c r="H20" s="147"/>
      <c r="I20" s="147"/>
      <c r="J20" s="147">
        <v>2</v>
      </c>
      <c r="K20" s="275"/>
      <c r="L20" s="152" t="s">
        <v>45</v>
      </c>
      <c r="M20" s="155"/>
      <c r="N20" s="152"/>
      <c r="O20" s="145"/>
      <c r="P20" s="145" t="s">
        <v>79</v>
      </c>
      <c r="Q20" s="145" t="s">
        <v>80</v>
      </c>
    </row>
    <row r="21" spans="1:20" ht="32" customHeight="1" x14ac:dyDescent="0.25">
      <c r="A21" s="10"/>
      <c r="B21" s="239">
        <f t="shared" si="0"/>
        <v>7</v>
      </c>
      <c r="C21" s="240" t="s">
        <v>226</v>
      </c>
      <c r="D21" s="241"/>
      <c r="E21" s="241">
        <v>4</v>
      </c>
      <c r="F21" s="241"/>
      <c r="G21" s="241"/>
      <c r="H21" s="241"/>
      <c r="I21" s="241"/>
      <c r="J21" s="241">
        <v>0</v>
      </c>
      <c r="K21" s="276"/>
      <c r="L21" s="111" t="s">
        <v>45</v>
      </c>
      <c r="M21" s="154"/>
      <c r="N21" s="111"/>
      <c r="O21" s="240"/>
      <c r="P21" s="150" t="s">
        <v>117</v>
      </c>
      <c r="Q21" s="240"/>
    </row>
    <row r="22" spans="1:20" s="173" customFormat="1" ht="66" customHeight="1" x14ac:dyDescent="0.25">
      <c r="A22" s="250"/>
      <c r="B22" s="247">
        <v>8</v>
      </c>
      <c r="C22" s="251" t="s">
        <v>214</v>
      </c>
      <c r="D22" s="252"/>
      <c r="E22" s="252"/>
      <c r="F22" s="252"/>
      <c r="G22" s="252">
        <v>15</v>
      </c>
      <c r="H22" s="252">
        <v>30</v>
      </c>
      <c r="I22" s="252"/>
      <c r="J22" s="252">
        <v>3</v>
      </c>
      <c r="K22" s="275" t="s">
        <v>74</v>
      </c>
      <c r="L22" s="253"/>
      <c r="M22" s="254" t="s">
        <v>46</v>
      </c>
      <c r="N22" s="253" t="s">
        <v>47</v>
      </c>
      <c r="O22" s="254" t="s">
        <v>177</v>
      </c>
      <c r="P22" s="254" t="s">
        <v>178</v>
      </c>
      <c r="Q22" s="254" t="s">
        <v>179</v>
      </c>
    </row>
    <row r="23" spans="1:20" ht="13" x14ac:dyDescent="0.3">
      <c r="A23" s="2"/>
      <c r="B23" s="48"/>
      <c r="C23" s="50"/>
      <c r="D23" s="51"/>
      <c r="E23" s="24">
        <f t="shared" ref="E23:J23" si="1">SUM(E15:E22)</f>
        <v>114</v>
      </c>
      <c r="F23" s="24">
        <f t="shared" si="1"/>
        <v>40</v>
      </c>
      <c r="G23" s="24">
        <f t="shared" si="1"/>
        <v>105</v>
      </c>
      <c r="H23" s="24">
        <f t="shared" si="1"/>
        <v>135</v>
      </c>
      <c r="I23" s="24"/>
      <c r="J23" s="54">
        <f t="shared" si="1"/>
        <v>30</v>
      </c>
      <c r="K23" s="118"/>
      <c r="L23" s="114"/>
      <c r="M23" s="114"/>
      <c r="N23" s="114"/>
      <c r="O23" s="40"/>
      <c r="P23" s="13"/>
      <c r="Q23" s="13"/>
    </row>
    <row r="24" spans="1:20" ht="23" x14ac:dyDescent="0.25">
      <c r="A24" s="1"/>
      <c r="B24" s="1"/>
      <c r="C24" s="30"/>
      <c r="D24" s="68" t="s">
        <v>19</v>
      </c>
      <c r="E24" s="153">
        <f>SUM(E23:I23)</f>
        <v>394</v>
      </c>
      <c r="F24" s="20"/>
      <c r="G24" s="20"/>
      <c r="H24" s="20"/>
      <c r="I24" s="20"/>
      <c r="J24" s="20"/>
      <c r="K24" s="117"/>
    </row>
    <row r="25" spans="1:20" ht="15.5" x14ac:dyDescent="0.3">
      <c r="A25" s="1"/>
      <c r="C25" s="38" t="s">
        <v>17</v>
      </c>
      <c r="D25" s="20"/>
      <c r="E25" s="20"/>
      <c r="F25" s="20"/>
      <c r="G25" s="20"/>
      <c r="H25" s="20"/>
      <c r="I25" s="20"/>
      <c r="J25" s="20"/>
      <c r="K25" s="117"/>
      <c r="O25" s="310" t="s">
        <v>76</v>
      </c>
      <c r="P25" s="310"/>
      <c r="Q25" s="310"/>
    </row>
    <row r="26" spans="1:20" s="66" customFormat="1" ht="13" x14ac:dyDescent="0.25">
      <c r="A26" s="60" t="s">
        <v>0</v>
      </c>
      <c r="B26" s="61" t="s">
        <v>37</v>
      </c>
      <c r="C26" s="64" t="s">
        <v>190</v>
      </c>
      <c r="D26" s="62" t="s">
        <v>20</v>
      </c>
      <c r="E26" s="62" t="s">
        <v>11</v>
      </c>
      <c r="F26" s="62" t="s">
        <v>12</v>
      </c>
      <c r="G26" s="62" t="s">
        <v>13</v>
      </c>
      <c r="H26" s="62" t="s">
        <v>14</v>
      </c>
      <c r="I26" s="62"/>
      <c r="J26" s="62" t="s">
        <v>15</v>
      </c>
      <c r="K26" s="64" t="s">
        <v>22</v>
      </c>
      <c r="L26" s="112" t="s">
        <v>45</v>
      </c>
      <c r="M26" s="112" t="s">
        <v>46</v>
      </c>
      <c r="N26" s="81" t="s">
        <v>47</v>
      </c>
      <c r="O26" s="65" t="s">
        <v>4</v>
      </c>
      <c r="P26" s="65" t="s">
        <v>7</v>
      </c>
      <c r="Q26" s="65" t="s">
        <v>5</v>
      </c>
    </row>
    <row r="27" spans="1:20" s="31" customFormat="1" ht="76.5" customHeight="1" x14ac:dyDescent="0.25">
      <c r="A27" s="32" t="str">
        <f>IF(ISBLANK(B27),"",IF(ISNA(MATCH(B27,#REF!,0)),"?","+"))</f>
        <v>+</v>
      </c>
      <c r="B27" s="156">
        <v>1</v>
      </c>
      <c r="C27" s="144" t="s">
        <v>218</v>
      </c>
      <c r="D27" s="157" t="s">
        <v>16</v>
      </c>
      <c r="E27" s="157">
        <v>30</v>
      </c>
      <c r="F27" s="157"/>
      <c r="G27" s="157">
        <v>30</v>
      </c>
      <c r="H27" s="157"/>
      <c r="I27" s="157"/>
      <c r="J27" s="285">
        <v>5</v>
      </c>
      <c r="K27" s="278" t="s">
        <v>74</v>
      </c>
      <c r="L27" s="158"/>
      <c r="M27" s="275" t="s">
        <v>46</v>
      </c>
      <c r="N27" s="275" t="s">
        <v>47</v>
      </c>
      <c r="O27" s="286" t="s">
        <v>143</v>
      </c>
      <c r="P27" s="286" t="s">
        <v>151</v>
      </c>
      <c r="Q27" s="286" t="s">
        <v>81</v>
      </c>
      <c r="R27" s="1"/>
      <c r="S27" s="1"/>
      <c r="T27" s="1"/>
    </row>
    <row r="28" spans="1:20" ht="90" customHeight="1" x14ac:dyDescent="0.25">
      <c r="A28" s="10" t="str">
        <f>IF(ISBLANK(B28),"",IF(ISNA(MATCH(B28,#REF!,0)),"?","+"))</f>
        <v>+</v>
      </c>
      <c r="B28" s="110">
        <f t="shared" ref="B28:B31" si="2">B27+1</f>
        <v>2</v>
      </c>
      <c r="C28" s="149" t="s">
        <v>221</v>
      </c>
      <c r="D28" s="148"/>
      <c r="E28" s="148"/>
      <c r="F28" s="148"/>
      <c r="G28" s="148"/>
      <c r="H28" s="148">
        <v>75</v>
      </c>
      <c r="I28" s="148"/>
      <c r="J28" s="255">
        <v>6</v>
      </c>
      <c r="K28" s="277" t="s">
        <v>74</v>
      </c>
      <c r="L28" s="287"/>
      <c r="M28" s="276" t="s">
        <v>46</v>
      </c>
      <c r="N28" s="276"/>
      <c r="O28" s="288" t="s">
        <v>142</v>
      </c>
      <c r="P28" s="288" t="s">
        <v>152</v>
      </c>
      <c r="Q28" s="288" t="s">
        <v>138</v>
      </c>
    </row>
    <row r="29" spans="1:20" s="173" customFormat="1" ht="76" customHeight="1" x14ac:dyDescent="0.25">
      <c r="A29" s="250" t="str">
        <f>IF(ISBLANK(B29),"",IF(ISNA(MATCH(B29,#REF!,0)),"?","+"))</f>
        <v>+</v>
      </c>
      <c r="B29" s="156">
        <f t="shared" si="2"/>
        <v>3</v>
      </c>
      <c r="C29" s="144" t="s">
        <v>220</v>
      </c>
      <c r="D29" s="157" t="s">
        <v>16</v>
      </c>
      <c r="E29" s="157">
        <v>30</v>
      </c>
      <c r="F29" s="157"/>
      <c r="G29" s="157">
        <v>30</v>
      </c>
      <c r="H29" s="157">
        <v>15</v>
      </c>
      <c r="I29" s="157"/>
      <c r="J29" s="285">
        <v>6</v>
      </c>
      <c r="K29" s="278" t="s">
        <v>74</v>
      </c>
      <c r="L29" s="289"/>
      <c r="M29" s="275" t="s">
        <v>46</v>
      </c>
      <c r="N29" s="275" t="s">
        <v>47</v>
      </c>
      <c r="O29" s="286" t="s">
        <v>175</v>
      </c>
      <c r="P29" s="286" t="s">
        <v>176</v>
      </c>
      <c r="Q29" s="286" t="s">
        <v>81</v>
      </c>
    </row>
    <row r="30" spans="1:20" ht="71.25" customHeight="1" x14ac:dyDescent="0.25">
      <c r="A30" s="10" t="str">
        <f>IF(ISBLANK(B30),"",IF(ISNA(MATCH(B30,#REF!,0)),"?","+"))</f>
        <v>+</v>
      </c>
      <c r="B30" s="110">
        <f t="shared" si="2"/>
        <v>4</v>
      </c>
      <c r="C30" s="149" t="s">
        <v>222</v>
      </c>
      <c r="D30" s="148"/>
      <c r="E30" s="148"/>
      <c r="F30" s="148"/>
      <c r="G30" s="148"/>
      <c r="H30" s="148">
        <v>30</v>
      </c>
      <c r="I30" s="148"/>
      <c r="J30" s="255">
        <v>2</v>
      </c>
      <c r="K30" s="277"/>
      <c r="L30" s="287"/>
      <c r="M30" s="276"/>
      <c r="N30" s="276" t="s">
        <v>47</v>
      </c>
      <c r="O30" s="288" t="s">
        <v>144</v>
      </c>
      <c r="P30" s="288" t="s">
        <v>153</v>
      </c>
      <c r="Q30" s="288" t="s">
        <v>135</v>
      </c>
    </row>
    <row r="31" spans="1:20" ht="63" customHeight="1" x14ac:dyDescent="0.25">
      <c r="A31" s="12" t="s">
        <v>66</v>
      </c>
      <c r="B31" s="156">
        <f t="shared" si="2"/>
        <v>5</v>
      </c>
      <c r="C31" s="144" t="s">
        <v>219</v>
      </c>
      <c r="D31" s="157"/>
      <c r="E31" s="157"/>
      <c r="F31" s="157"/>
      <c r="G31" s="157"/>
      <c r="H31" s="157">
        <v>60</v>
      </c>
      <c r="I31" s="157"/>
      <c r="J31" s="285">
        <v>5</v>
      </c>
      <c r="K31" s="278" t="s">
        <v>74</v>
      </c>
      <c r="L31" s="289"/>
      <c r="M31" s="275" t="s">
        <v>46</v>
      </c>
      <c r="N31" s="275" t="s">
        <v>47</v>
      </c>
      <c r="O31" s="286" t="s">
        <v>145</v>
      </c>
      <c r="P31" s="286" t="s">
        <v>154</v>
      </c>
      <c r="Q31" s="286" t="s">
        <v>146</v>
      </c>
    </row>
    <row r="32" spans="1:20" ht="55.25" hidden="1" customHeight="1" x14ac:dyDescent="0.25">
      <c r="A32" s="12"/>
      <c r="B32" s="110"/>
      <c r="C32" s="149"/>
      <c r="D32" s="148"/>
      <c r="E32" s="148"/>
      <c r="F32" s="148"/>
      <c r="G32" s="148"/>
      <c r="H32" s="148"/>
      <c r="I32" s="148"/>
      <c r="J32" s="255"/>
      <c r="K32" s="277" t="s">
        <v>74</v>
      </c>
      <c r="L32" s="290"/>
      <c r="M32" s="291"/>
      <c r="N32" s="276"/>
      <c r="O32" s="292"/>
      <c r="P32" s="292"/>
      <c r="Q32" s="292"/>
    </row>
    <row r="33" spans="1:29" ht="55.25" customHeight="1" x14ac:dyDescent="0.25">
      <c r="A33" s="12"/>
      <c r="B33" s="110">
        <v>6</v>
      </c>
      <c r="C33" s="257" t="s">
        <v>241</v>
      </c>
      <c r="D33" s="148"/>
      <c r="E33" s="148"/>
      <c r="F33" s="148">
        <v>30</v>
      </c>
      <c r="G33" s="148"/>
      <c r="H33" s="148"/>
      <c r="I33" s="148"/>
      <c r="J33" s="255">
        <v>2</v>
      </c>
      <c r="K33" s="276"/>
      <c r="L33" s="276" t="s">
        <v>45</v>
      </c>
      <c r="M33" s="276"/>
      <c r="N33" s="276" t="s">
        <v>47</v>
      </c>
      <c r="O33" s="292"/>
      <c r="P33" s="292" t="s">
        <v>79</v>
      </c>
      <c r="Q33" s="292" t="s">
        <v>80</v>
      </c>
    </row>
    <row r="34" spans="1:29" ht="55.5" customHeight="1" x14ac:dyDescent="0.25">
      <c r="A34" s="12"/>
      <c r="B34" s="243">
        <v>7</v>
      </c>
      <c r="C34" s="293" t="s">
        <v>234</v>
      </c>
      <c r="D34" s="244"/>
      <c r="E34" s="245"/>
      <c r="F34" s="245"/>
      <c r="G34" s="244"/>
      <c r="H34" s="244">
        <v>45</v>
      </c>
      <c r="I34" s="244"/>
      <c r="J34" s="256">
        <v>2</v>
      </c>
      <c r="K34" s="278" t="s">
        <v>74</v>
      </c>
      <c r="L34" s="246"/>
      <c r="M34" s="246"/>
      <c r="N34" s="246" t="s">
        <v>47</v>
      </c>
      <c r="O34" s="294" t="s">
        <v>82</v>
      </c>
      <c r="P34" s="294" t="s">
        <v>83</v>
      </c>
      <c r="Q34" s="294" t="s">
        <v>84</v>
      </c>
    </row>
    <row r="35" spans="1:29" ht="43" customHeight="1" x14ac:dyDescent="0.25">
      <c r="A35" s="12"/>
      <c r="B35" s="295">
        <v>8</v>
      </c>
      <c r="C35" s="296" t="s">
        <v>230</v>
      </c>
      <c r="D35" s="297"/>
      <c r="E35" s="297">
        <v>15</v>
      </c>
      <c r="F35" s="297"/>
      <c r="G35" s="297"/>
      <c r="H35" s="297">
        <v>30</v>
      </c>
      <c r="I35" s="297"/>
      <c r="J35" s="297">
        <v>2</v>
      </c>
      <c r="K35" s="298" t="s">
        <v>74</v>
      </c>
      <c r="L35" s="298"/>
      <c r="M35" s="298"/>
      <c r="N35" s="298"/>
      <c r="O35" s="299" t="s">
        <v>231</v>
      </c>
      <c r="P35" s="299" t="s">
        <v>232</v>
      </c>
      <c r="Q35" s="299" t="s">
        <v>81</v>
      </c>
    </row>
    <row r="36" spans="1:29" ht="13" x14ac:dyDescent="0.3">
      <c r="A36" s="2"/>
      <c r="B36" s="48"/>
      <c r="C36" s="48"/>
      <c r="D36" s="49"/>
      <c r="E36" s="24">
        <f>SUM(E27:E35)</f>
        <v>75</v>
      </c>
      <c r="F36" s="24">
        <f>SUM(F27:F35)</f>
        <v>30</v>
      </c>
      <c r="G36" s="24">
        <f>SUM(G27:G35)</f>
        <v>60</v>
      </c>
      <c r="H36" s="24">
        <f>SUM(H27:H35)</f>
        <v>255</v>
      </c>
      <c r="I36" s="24"/>
      <c r="J36" s="54">
        <f>SUM(J27:J35)</f>
        <v>30</v>
      </c>
      <c r="K36" s="118"/>
      <c r="L36" s="114"/>
      <c r="M36" s="114"/>
      <c r="N36" s="114"/>
      <c r="O36" s="41"/>
      <c r="P36" s="42"/>
      <c r="Q36" s="42"/>
    </row>
    <row r="37" spans="1:29" ht="30" customHeight="1" x14ac:dyDescent="0.25">
      <c r="A37" s="1"/>
      <c r="B37" s="1"/>
      <c r="C37" s="1"/>
      <c r="D37" s="160" t="s">
        <v>19</v>
      </c>
      <c r="E37" s="153">
        <f>SUM(E36:I36)</f>
        <v>420</v>
      </c>
      <c r="F37" s="20"/>
      <c r="G37" s="20"/>
      <c r="H37" s="57" t="s">
        <v>21</v>
      </c>
      <c r="I37" s="58"/>
      <c r="J37" s="159">
        <f>J23+J36</f>
        <v>60</v>
      </c>
      <c r="K37" s="117"/>
    </row>
    <row r="38" spans="1:29" ht="15.5" x14ac:dyDescent="0.35">
      <c r="A38" s="1"/>
      <c r="C38" s="39" t="s">
        <v>18</v>
      </c>
      <c r="D38" s="20"/>
      <c r="E38" s="20"/>
      <c r="F38" s="20"/>
      <c r="G38" s="20"/>
      <c r="H38" s="20"/>
      <c r="I38" s="20"/>
      <c r="J38" s="20"/>
      <c r="K38" s="117"/>
      <c r="O38" s="310" t="s">
        <v>76</v>
      </c>
      <c r="P38" s="310"/>
      <c r="Q38" s="310"/>
    </row>
    <row r="39" spans="1:29" s="66" customFormat="1" ht="13" x14ac:dyDescent="0.25">
      <c r="A39" s="67" t="s">
        <v>0</v>
      </c>
      <c r="B39" s="61" t="s">
        <v>37</v>
      </c>
      <c r="C39" s="56" t="s">
        <v>190</v>
      </c>
      <c r="D39" s="62" t="s">
        <v>20</v>
      </c>
      <c r="E39" s="62" t="s">
        <v>11</v>
      </c>
      <c r="F39" s="62" t="s">
        <v>12</v>
      </c>
      <c r="G39" s="62" t="s">
        <v>13</v>
      </c>
      <c r="H39" s="62" t="s">
        <v>14</v>
      </c>
      <c r="I39" s="62"/>
      <c r="J39" s="62" t="s">
        <v>15</v>
      </c>
      <c r="K39" s="64" t="s">
        <v>22</v>
      </c>
      <c r="L39" s="112" t="s">
        <v>45</v>
      </c>
      <c r="M39" s="112" t="s">
        <v>46</v>
      </c>
      <c r="N39" s="81" t="s">
        <v>47</v>
      </c>
      <c r="O39" s="65" t="s">
        <v>4</v>
      </c>
      <c r="P39" s="65" t="s">
        <v>7</v>
      </c>
      <c r="Q39" s="65" t="s">
        <v>5</v>
      </c>
      <c r="R39"/>
    </row>
    <row r="40" spans="1:29" ht="41.5" customHeight="1" x14ac:dyDescent="0.25">
      <c r="A40" s="12" t="str">
        <f>IF(ISBLANK(B40),"",IF(ISNA(MATCH(B40,#REF!,0)),"?","+"))</f>
        <v>+</v>
      </c>
      <c r="B40" s="258">
        <v>1</v>
      </c>
      <c r="C40" s="259" t="s">
        <v>215</v>
      </c>
      <c r="D40" s="260"/>
      <c r="E40" s="260"/>
      <c r="F40" s="260"/>
      <c r="G40" s="260"/>
      <c r="H40" s="260">
        <v>30</v>
      </c>
      <c r="I40" s="260"/>
      <c r="J40" s="260">
        <v>2</v>
      </c>
      <c r="K40" s="300"/>
      <c r="L40" s="300"/>
      <c r="M40" s="300"/>
      <c r="N40" s="300" t="s">
        <v>47</v>
      </c>
      <c r="O40" s="301" t="s">
        <v>87</v>
      </c>
      <c r="P40" s="301" t="s">
        <v>180</v>
      </c>
      <c r="Q40" s="301" t="s">
        <v>84</v>
      </c>
    </row>
    <row r="41" spans="1:29" ht="49" customHeight="1" x14ac:dyDescent="0.25">
      <c r="A41" s="12"/>
      <c r="B41" s="261">
        <v>2</v>
      </c>
      <c r="C41" s="262" t="s">
        <v>217</v>
      </c>
      <c r="D41" s="263"/>
      <c r="E41" s="263">
        <v>20</v>
      </c>
      <c r="F41" s="263"/>
      <c r="G41" s="263">
        <v>30</v>
      </c>
      <c r="H41" s="263"/>
      <c r="I41" s="263"/>
      <c r="J41" s="263">
        <v>3</v>
      </c>
      <c r="K41" s="302" t="s">
        <v>74</v>
      </c>
      <c r="L41" s="303"/>
      <c r="M41" s="303" t="s">
        <v>46</v>
      </c>
      <c r="N41" s="303"/>
      <c r="O41" s="304" t="s">
        <v>181</v>
      </c>
      <c r="P41" s="304" t="s">
        <v>182</v>
      </c>
      <c r="Q41" s="304" t="s">
        <v>81</v>
      </c>
    </row>
    <row r="42" spans="1:29" ht="42" customHeight="1" x14ac:dyDescent="0.25">
      <c r="A42" s="10" t="str">
        <f>IF(ISBLANK(B42),"",IF(ISNA(MATCH(B42,#REF!,0)),"?","+"))</f>
        <v>+</v>
      </c>
      <c r="B42" s="264">
        <v>3</v>
      </c>
      <c r="C42" s="279" t="s">
        <v>235</v>
      </c>
      <c r="D42" s="265"/>
      <c r="E42" s="265">
        <v>30</v>
      </c>
      <c r="F42" s="265"/>
      <c r="G42" s="265">
        <v>30</v>
      </c>
      <c r="H42" s="265"/>
      <c r="I42" s="265"/>
      <c r="J42" s="265">
        <v>4</v>
      </c>
      <c r="K42" s="305" t="s">
        <v>74</v>
      </c>
      <c r="L42" s="305"/>
      <c r="M42" s="305" t="s">
        <v>46</v>
      </c>
      <c r="N42" s="305"/>
      <c r="O42" s="305" t="s">
        <v>183</v>
      </c>
      <c r="P42" s="305" t="s">
        <v>88</v>
      </c>
      <c r="Q42" s="305" t="s">
        <v>81</v>
      </c>
    </row>
    <row r="43" spans="1:29" s="31" customFormat="1" ht="88" customHeight="1" x14ac:dyDescent="0.25">
      <c r="A43" s="32" t="str">
        <f>IF(ISBLANK(B43),"",IF(ISNA(MATCH(B43,#REF!,0)),"?","+"))</f>
        <v>+</v>
      </c>
      <c r="B43" s="261">
        <v>4</v>
      </c>
      <c r="C43" s="262" t="s">
        <v>216</v>
      </c>
      <c r="D43" s="263"/>
      <c r="E43" s="263"/>
      <c r="F43" s="263"/>
      <c r="G43" s="263"/>
      <c r="H43" s="263">
        <v>60</v>
      </c>
      <c r="I43" s="263"/>
      <c r="J43" s="263">
        <v>15</v>
      </c>
      <c r="K43" s="303" t="s">
        <v>74</v>
      </c>
      <c r="L43" s="303"/>
      <c r="M43" s="303"/>
      <c r="N43" s="303" t="s">
        <v>47</v>
      </c>
      <c r="O43" s="304" t="s">
        <v>85</v>
      </c>
      <c r="P43" s="303" t="s">
        <v>184</v>
      </c>
      <c r="Q43" s="304" t="s">
        <v>86</v>
      </c>
      <c r="R43"/>
      <c r="S43"/>
      <c r="T43"/>
      <c r="U43"/>
      <c r="V43"/>
      <c r="W43"/>
      <c r="X43"/>
      <c r="Y43"/>
      <c r="Z43"/>
      <c r="AA43"/>
      <c r="AB43"/>
      <c r="AC43"/>
    </row>
    <row r="44" spans="1:29" s="162" customFormat="1" ht="88" customHeight="1" x14ac:dyDescent="0.25">
      <c r="A44" s="161"/>
      <c r="B44" s="264">
        <v>5</v>
      </c>
      <c r="C44" s="306" t="s">
        <v>236</v>
      </c>
      <c r="D44" s="266"/>
      <c r="E44" s="267">
        <v>30</v>
      </c>
      <c r="F44" s="267">
        <v>15</v>
      </c>
      <c r="G44" s="267"/>
      <c r="H44" s="267"/>
      <c r="I44" s="267"/>
      <c r="J44" s="267">
        <v>3</v>
      </c>
      <c r="K44" s="305" t="s">
        <v>74</v>
      </c>
      <c r="L44" s="305"/>
      <c r="M44" s="305" t="s">
        <v>46</v>
      </c>
      <c r="N44" s="305"/>
      <c r="O44" s="305" t="s">
        <v>185</v>
      </c>
      <c r="P44" s="305" t="s">
        <v>89</v>
      </c>
      <c r="Q44" s="305" t="s">
        <v>90</v>
      </c>
      <c r="R44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</row>
    <row r="45" spans="1:29" ht="62.5" customHeight="1" x14ac:dyDescent="0.25">
      <c r="A45" s="10"/>
      <c r="B45" s="261">
        <v>6</v>
      </c>
      <c r="C45" s="262" t="s">
        <v>239</v>
      </c>
      <c r="D45" s="268"/>
      <c r="E45" s="268">
        <v>10</v>
      </c>
      <c r="F45" s="268">
        <v>20</v>
      </c>
      <c r="G45" s="268"/>
      <c r="H45" s="268"/>
      <c r="I45" s="268"/>
      <c r="J45" s="268">
        <v>2</v>
      </c>
      <c r="K45" s="303"/>
      <c r="L45" s="303"/>
      <c r="M45" s="303"/>
      <c r="N45" s="303"/>
      <c r="O45" s="303"/>
      <c r="P45" s="303" t="s">
        <v>91</v>
      </c>
      <c r="Q45" s="303" t="s">
        <v>92</v>
      </c>
    </row>
    <row r="46" spans="1:29" ht="62.5" customHeight="1" x14ac:dyDescent="0.25">
      <c r="A46" s="10"/>
      <c r="B46" s="264">
        <v>7</v>
      </c>
      <c r="C46" s="279" t="s">
        <v>237</v>
      </c>
      <c r="D46" s="265"/>
      <c r="E46" s="265">
        <v>30</v>
      </c>
      <c r="F46" s="265"/>
      <c r="G46" s="265"/>
      <c r="H46" s="265"/>
      <c r="I46" s="265"/>
      <c r="J46" s="265">
        <v>1</v>
      </c>
      <c r="K46" s="305" t="s">
        <v>74</v>
      </c>
      <c r="L46" s="305"/>
      <c r="M46" s="305" t="s">
        <v>46</v>
      </c>
      <c r="N46" s="305"/>
      <c r="O46" s="305" t="s">
        <v>228</v>
      </c>
      <c r="P46" s="305" t="s">
        <v>229</v>
      </c>
      <c r="Q46" s="305" t="s">
        <v>81</v>
      </c>
    </row>
    <row r="47" spans="1:29" ht="13" x14ac:dyDescent="0.3">
      <c r="A47" s="2"/>
      <c r="B47" s="2"/>
      <c r="C47" s="2"/>
      <c r="D47" s="27"/>
      <c r="E47" s="25">
        <f>SUM(E40:E46)</f>
        <v>120</v>
      </c>
      <c r="F47" s="25">
        <f t="shared" ref="F47:H47" si="3">SUM(F40:F46)</f>
        <v>35</v>
      </c>
      <c r="G47" s="25">
        <f t="shared" si="3"/>
        <v>60</v>
      </c>
      <c r="H47" s="25">
        <f t="shared" si="3"/>
        <v>90</v>
      </c>
      <c r="I47" s="26"/>
      <c r="J47" s="55">
        <f>SUM(J40:J46)</f>
        <v>30</v>
      </c>
      <c r="K47" s="118"/>
      <c r="L47" s="114"/>
      <c r="M47" s="114"/>
      <c r="N47" s="114"/>
      <c r="O47" s="41"/>
      <c r="P47" s="42"/>
      <c r="Q47" s="42"/>
    </row>
    <row r="48" spans="1:29" ht="30" customHeight="1" x14ac:dyDescent="0.25">
      <c r="A48" s="1"/>
      <c r="B48" s="1"/>
      <c r="C48" s="1"/>
      <c r="D48" s="160" t="s">
        <v>19</v>
      </c>
      <c r="E48" s="153">
        <f>SUM(E47:I47)</f>
        <v>305</v>
      </c>
      <c r="F48" s="20"/>
      <c r="G48" s="20"/>
      <c r="H48" s="20"/>
      <c r="I48" s="20"/>
      <c r="J48" s="20"/>
      <c r="K48" s="117"/>
    </row>
    <row r="49" spans="1:17" ht="13" x14ac:dyDescent="0.3">
      <c r="A49" s="2"/>
      <c r="B49" s="2"/>
      <c r="C49" s="52" t="s">
        <v>38</v>
      </c>
      <c r="D49" s="27"/>
      <c r="E49" s="25">
        <f>SUM(E23,E36,E47)</f>
        <v>309</v>
      </c>
      <c r="F49" s="25">
        <f>SUM(F23,F36,F47)</f>
        <v>105</v>
      </c>
      <c r="G49" s="25">
        <f>SUM(G23,G36,G47)</f>
        <v>225</v>
      </c>
      <c r="H49" s="25">
        <f>SUM(H23,H36,H47)</f>
        <v>480</v>
      </c>
      <c r="I49" s="25"/>
      <c r="J49" s="47">
        <f>SUM(J23,J36,J47)</f>
        <v>90</v>
      </c>
      <c r="K49" s="118"/>
      <c r="O49" s="70"/>
      <c r="P49" s="70"/>
      <c r="Q49" s="70"/>
    </row>
    <row r="50" spans="1:17" ht="26.5" customHeight="1" x14ac:dyDescent="0.25">
      <c r="A50" s="1"/>
      <c r="B50" s="1"/>
      <c r="C50" s="1"/>
      <c r="D50" s="69" t="s">
        <v>19</v>
      </c>
      <c r="E50" s="163">
        <f>SUM(suma1,suma2,suma3)</f>
        <v>1119</v>
      </c>
      <c r="F50" s="20"/>
      <c r="G50" s="20"/>
      <c r="H50" s="20"/>
      <c r="I50" s="20"/>
      <c r="J50" s="20"/>
      <c r="K50" s="117"/>
      <c r="O50" s="70"/>
      <c r="P50" s="1"/>
      <c r="Q50" s="1"/>
    </row>
    <row r="51" spans="1:17" ht="13" hidden="1" x14ac:dyDescent="0.25">
      <c r="A51" s="1"/>
      <c r="B51" s="1"/>
      <c r="C51" s="1"/>
      <c r="D51" s="69"/>
      <c r="E51" s="163"/>
      <c r="F51" s="20"/>
      <c r="G51" s="20"/>
      <c r="H51" s="20"/>
      <c r="I51" s="20"/>
      <c r="J51" s="20"/>
      <c r="K51" s="117"/>
      <c r="O51" s="70"/>
      <c r="P51" s="1"/>
      <c r="Q51" s="1"/>
    </row>
    <row r="52" spans="1:17" ht="13" hidden="1" x14ac:dyDescent="0.25">
      <c r="A52" s="1"/>
      <c r="B52" s="1"/>
      <c r="C52" s="1"/>
      <c r="D52" s="69"/>
      <c r="E52" s="163"/>
      <c r="F52" s="20"/>
      <c r="G52" s="20"/>
      <c r="H52" s="20"/>
      <c r="I52" s="20"/>
      <c r="J52" s="20"/>
      <c r="K52" s="117"/>
      <c r="O52" s="70"/>
      <c r="P52" s="1"/>
      <c r="Q52" s="1"/>
    </row>
    <row r="53" spans="1:17" x14ac:dyDescent="0.25">
      <c r="A53" s="1"/>
      <c r="B53" s="1"/>
      <c r="C53" s="1"/>
      <c r="D53" s="20"/>
      <c r="E53" s="20"/>
      <c r="F53" s="20"/>
      <c r="G53" s="20"/>
      <c r="H53" s="20"/>
      <c r="I53" s="20"/>
      <c r="J53" s="20"/>
      <c r="K53" s="117"/>
    </row>
    <row r="54" spans="1:17" ht="15.5" x14ac:dyDescent="0.25">
      <c r="A54" s="1"/>
      <c r="B54" s="1"/>
      <c r="C54" s="3" t="s">
        <v>191</v>
      </c>
      <c r="D54" s="21"/>
      <c r="E54" s="21"/>
      <c r="F54" s="21"/>
      <c r="G54" s="21"/>
      <c r="H54" s="21"/>
      <c r="I54" s="21"/>
      <c r="J54" s="21"/>
      <c r="K54" s="36"/>
    </row>
    <row r="55" spans="1:17" x14ac:dyDescent="0.25">
      <c r="A55" s="1"/>
      <c r="B55" s="1"/>
      <c r="C55" s="4"/>
      <c r="D55" s="28"/>
      <c r="E55" s="20"/>
      <c r="F55" s="20"/>
      <c r="G55" s="20"/>
      <c r="H55" s="20"/>
      <c r="I55" s="20"/>
      <c r="J55" s="20"/>
      <c r="K55" s="117"/>
    </row>
    <row r="56" spans="1:17" ht="26" x14ac:dyDescent="0.3">
      <c r="A56" s="1"/>
      <c r="B56" s="1"/>
      <c r="C56" s="234" t="s">
        <v>35</v>
      </c>
      <c r="D56" s="29">
        <f>suma1+suma2+suma3</f>
        <v>1119</v>
      </c>
      <c r="E56" s="20"/>
      <c r="F56" s="20"/>
      <c r="G56" s="20"/>
      <c r="H56" s="20"/>
      <c r="I56" s="20"/>
      <c r="J56" s="20"/>
      <c r="K56" s="117"/>
    </row>
    <row r="57" spans="1:17" ht="13" x14ac:dyDescent="0.3">
      <c r="A57" s="1"/>
      <c r="B57" s="1"/>
      <c r="C57" s="235" t="s">
        <v>233</v>
      </c>
      <c r="D57" s="59">
        <v>10</v>
      </c>
      <c r="E57" s="20"/>
      <c r="F57" s="20"/>
      <c r="G57" s="20"/>
      <c r="H57" s="20"/>
      <c r="I57" s="20"/>
      <c r="J57" s="20"/>
      <c r="K57" s="117"/>
    </row>
    <row r="58" spans="1:17" ht="13" x14ac:dyDescent="0.3">
      <c r="A58" s="1"/>
      <c r="B58" s="1"/>
      <c r="C58" s="235" t="s">
        <v>36</v>
      </c>
      <c r="D58" s="29">
        <f>all+D57</f>
        <v>1129</v>
      </c>
      <c r="E58" s="20"/>
      <c r="F58" s="20"/>
      <c r="G58" s="20"/>
      <c r="H58" s="20"/>
      <c r="I58" s="20"/>
      <c r="J58" s="20"/>
      <c r="K58" s="117"/>
    </row>
    <row r="59" spans="1:17" ht="39" hidden="1" x14ac:dyDescent="0.3">
      <c r="C59" s="236" t="s">
        <v>42</v>
      </c>
      <c r="D59" s="72">
        <f>0.5*90*25</f>
        <v>1125</v>
      </c>
    </row>
    <row r="60" spans="1:17" ht="13" x14ac:dyDescent="0.3">
      <c r="C60" s="235" t="s">
        <v>24</v>
      </c>
      <c r="D60" s="73">
        <v>90</v>
      </c>
    </row>
    <row r="61" spans="1:17" ht="13" x14ac:dyDescent="0.3">
      <c r="C61" s="235" t="s">
        <v>39</v>
      </c>
      <c r="D61" s="74">
        <f>SUMIF(K14:K48,"=obi",J14:J48)</f>
        <v>80</v>
      </c>
      <c r="G61" s="53"/>
    </row>
    <row r="62" spans="1:17" ht="26" x14ac:dyDescent="0.3">
      <c r="C62" s="237" t="s">
        <v>41</v>
      </c>
      <c r="D62" s="75">
        <f>0.3*90</f>
        <v>27</v>
      </c>
    </row>
    <row r="63" spans="1:17" ht="26" x14ac:dyDescent="0.25">
      <c r="C63" s="230" t="s">
        <v>169</v>
      </c>
      <c r="D63" s="76">
        <f>SUM(F49:I49)</f>
        <v>810</v>
      </c>
    </row>
    <row r="64" spans="1:17" ht="65" x14ac:dyDescent="0.25">
      <c r="C64" s="231" t="s">
        <v>170</v>
      </c>
      <c r="D64" s="77">
        <f>SUMIF(M15:M48,"=Prakt.",J15:J48)</f>
        <v>61</v>
      </c>
    </row>
    <row r="65" spans="3:17" ht="65" x14ac:dyDescent="0.25">
      <c r="C65" s="232" t="s">
        <v>43</v>
      </c>
      <c r="D65" s="77">
        <f>SUMIF(N15:N48,"=Bad.",J15:J48)</f>
        <v>51</v>
      </c>
    </row>
    <row r="66" spans="3:17" ht="65" x14ac:dyDescent="0.25">
      <c r="C66" s="232" t="s">
        <v>44</v>
      </c>
      <c r="D66" s="274">
        <f>(D65/D60)*100</f>
        <v>56.666666666666664</v>
      </c>
    </row>
    <row r="67" spans="3:17" ht="40.5" customHeight="1" x14ac:dyDescent="0.25">
      <c r="C67" s="233" t="s">
        <v>171</v>
      </c>
      <c r="D67" s="77">
        <f>SUMIF(L14:L49,"=Podst.",J14:J49)</f>
        <v>4</v>
      </c>
    </row>
    <row r="69" spans="3:17" ht="128.25" customHeight="1" x14ac:dyDescent="0.25">
      <c r="C69" s="168" t="s">
        <v>192</v>
      </c>
    </row>
    <row r="70" spans="3:17" ht="319.5" customHeight="1" x14ac:dyDescent="0.25">
      <c r="C70" s="307" t="s">
        <v>193</v>
      </c>
      <c r="D70" s="308"/>
      <c r="E70" s="308"/>
      <c r="F70" s="308"/>
      <c r="G70" s="308"/>
      <c r="H70" s="308"/>
      <c r="I70" s="308"/>
      <c r="J70" s="308"/>
      <c r="K70" s="308"/>
      <c r="L70" s="308"/>
      <c r="M70" s="308"/>
      <c r="N70" s="308"/>
      <c r="O70" s="308"/>
      <c r="P70" s="308"/>
      <c r="Q70" s="309"/>
    </row>
  </sheetData>
  <mergeCells count="6">
    <mergeCell ref="C70:Q70"/>
    <mergeCell ref="O25:Q25"/>
    <mergeCell ref="O38:Q38"/>
    <mergeCell ref="C12:N12"/>
    <mergeCell ref="C1:N2"/>
    <mergeCell ref="O1:Q2"/>
  </mergeCells>
  <phoneticPr fontId="0" type="noConversion"/>
  <conditionalFormatting sqref="Q49">
    <cfRule type="expression" dxfId="26" priority="291" stopIfTrue="1">
      <formula>#REF!="Inne?"</formula>
    </cfRule>
  </conditionalFormatting>
  <conditionalFormatting sqref="P49">
    <cfRule type="expression" dxfId="25" priority="292" stopIfTrue="1">
      <formula>#REF!="Kier?"</formula>
    </cfRule>
  </conditionalFormatting>
  <conditionalFormatting sqref="O49">
    <cfRule type="expression" dxfId="24" priority="293" stopIfTrue="1">
      <formula>#REF!="Podst?"</formula>
    </cfRule>
  </conditionalFormatting>
  <conditionalFormatting sqref="E48 E24 E37">
    <cfRule type="cellIs" dxfId="23" priority="296" stopIfTrue="1" operator="greaterThan">
      <formula>435</formula>
    </cfRule>
  </conditionalFormatting>
  <conditionalFormatting sqref="A40:A45 A15:A22 A27:A35">
    <cfRule type="cellIs" dxfId="22" priority="301" stopIfTrue="1" operator="equal">
      <formula>"?"</formula>
    </cfRule>
  </conditionalFormatting>
  <conditionalFormatting sqref="J47 J23">
    <cfRule type="cellIs" dxfId="21" priority="295" stopIfTrue="1" operator="between">
      <formula>30</formula>
      <formula>33</formula>
    </cfRule>
  </conditionalFormatting>
  <conditionalFormatting sqref="D56:D57">
    <cfRule type="cellIs" dxfId="20" priority="243" stopIfTrue="1" operator="greaterThanOrEqual">
      <formula>D57</formula>
    </cfRule>
  </conditionalFormatting>
  <conditionalFormatting sqref="D56:D58">
    <cfRule type="cellIs" dxfId="19" priority="241" stopIfTrue="1" operator="greaterThanOrEqual">
      <formula>D59</formula>
    </cfRule>
  </conditionalFormatting>
  <conditionalFormatting sqref="J36">
    <cfRule type="cellIs" dxfId="18" priority="128" stopIfTrue="1" operator="between">
      <formula>30</formula>
      <formula>33</formula>
    </cfRule>
  </conditionalFormatting>
  <conditionalFormatting sqref="K33">
    <cfRule type="expression" dxfId="17" priority="3" stopIfTrue="1">
      <formula>AND(NOT(ISBLANK(K33)),K33&lt;&gt;"obi")</formula>
    </cfRule>
  </conditionalFormatting>
  <conditionalFormatting sqref="A46">
    <cfRule type="cellIs" dxfId="16" priority="2" stopIfTrue="1" operator="equal">
      <formula>"?"</formula>
    </cfRule>
  </conditionalFormatting>
  <conditionalFormatting sqref="K35">
    <cfRule type="expression" dxfId="15" priority="1" stopIfTrue="1">
      <formula>AND(NOT(ISBLANK(K35)),K35&lt;&gt;"obi")</formula>
    </cfRule>
  </conditionalFormatting>
  <pageMargins left="0.23622047244094488" right="0.23622047244094488" top="0.19685039370078741" bottom="0.19685039370078741" header="0.11811023622047244" footer="0.11811023622047244"/>
  <pageSetup paperSize="9" scale="78" fitToHeight="0" orientation="landscape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F36"/>
  <sheetViews>
    <sheetView zoomScale="85" zoomScaleNormal="85" zoomScalePageLayoutView="85" workbookViewId="0"/>
  </sheetViews>
  <sheetFormatPr defaultColWidth="8.6328125" defaultRowHeight="12.5" x14ac:dyDescent="0.25"/>
  <cols>
    <col min="1" max="1" width="37.453125" style="83" customWidth="1"/>
    <col min="2" max="10" width="9.1796875" style="34" customWidth="1"/>
    <col min="11" max="11" width="36" style="83" customWidth="1"/>
    <col min="12" max="27" width="9" style="34" customWidth="1"/>
    <col min="28" max="28" width="36" style="83" customWidth="1"/>
    <col min="29" max="32" width="8.81640625" style="34" customWidth="1"/>
  </cols>
  <sheetData>
    <row r="1" spans="1:32" ht="20" x14ac:dyDescent="0.4">
      <c r="A1" s="169" t="s">
        <v>194</v>
      </c>
    </row>
    <row r="2" spans="1:32" s="71" customFormat="1" x14ac:dyDescent="0.25">
      <c r="A2" s="248" t="s">
        <v>195</v>
      </c>
      <c r="B2" s="249" t="s">
        <v>93</v>
      </c>
      <c r="C2" s="249" t="s">
        <v>95</v>
      </c>
      <c r="D2" s="249" t="s">
        <v>97</v>
      </c>
      <c r="E2" s="249" t="s">
        <v>99</v>
      </c>
      <c r="F2" s="249" t="s">
        <v>101</v>
      </c>
      <c r="G2" s="249" t="s">
        <v>103</v>
      </c>
      <c r="H2" s="249" t="s">
        <v>105</v>
      </c>
      <c r="I2" s="249" t="s">
        <v>107</v>
      </c>
      <c r="J2" s="249" t="s">
        <v>109</v>
      </c>
      <c r="K2" s="248" t="s">
        <v>195</v>
      </c>
      <c r="L2" s="249" t="s">
        <v>155</v>
      </c>
      <c r="M2" s="249" t="s">
        <v>113</v>
      </c>
      <c r="N2" s="249" t="s">
        <v>114</v>
      </c>
      <c r="O2" s="249" t="s">
        <v>116</v>
      </c>
      <c r="P2" s="249" t="s">
        <v>117</v>
      </c>
      <c r="Q2" s="249" t="s">
        <v>118</v>
      </c>
      <c r="R2" s="249" t="s">
        <v>119</v>
      </c>
      <c r="S2" s="249" t="s">
        <v>121</v>
      </c>
      <c r="T2" s="249" t="s">
        <v>123</v>
      </c>
      <c r="U2" s="249" t="s">
        <v>124</v>
      </c>
      <c r="V2" s="249" t="s">
        <v>125</v>
      </c>
      <c r="W2" s="249" t="s">
        <v>126</v>
      </c>
      <c r="X2" s="249" t="s">
        <v>128</v>
      </c>
      <c r="Y2" s="249" t="s">
        <v>130</v>
      </c>
      <c r="Z2" s="249" t="s">
        <v>131</v>
      </c>
      <c r="AA2" s="249" t="s">
        <v>133</v>
      </c>
      <c r="AB2" s="248" t="s">
        <v>195</v>
      </c>
      <c r="AC2" s="249" t="s">
        <v>135</v>
      </c>
      <c r="AD2" s="249" t="s">
        <v>136</v>
      </c>
      <c r="AE2" s="249" t="s">
        <v>138</v>
      </c>
      <c r="AF2" s="249" t="s">
        <v>92</v>
      </c>
    </row>
    <row r="3" spans="1:32" s="125" customFormat="1" ht="13" hidden="1" x14ac:dyDescent="0.25">
      <c r="A3" s="127" t="s">
        <v>72</v>
      </c>
      <c r="B3" s="124"/>
      <c r="C3" s="124"/>
      <c r="D3" s="124"/>
      <c r="E3" s="124"/>
      <c r="F3" s="124"/>
      <c r="G3" s="124"/>
      <c r="H3" s="124"/>
      <c r="I3" s="124"/>
      <c r="J3" s="124"/>
      <c r="K3" s="123" t="s">
        <v>72</v>
      </c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3" t="s">
        <v>72</v>
      </c>
      <c r="AC3" s="124"/>
      <c r="AD3" s="124"/>
      <c r="AE3" s="124"/>
      <c r="AF3" s="124"/>
    </row>
    <row r="4" spans="1:32" x14ac:dyDescent="0.25">
      <c r="A4" s="84" t="str">
        <f>Stac!C13</f>
        <v>Semestr 1:</v>
      </c>
      <c r="B4" s="105"/>
      <c r="C4" s="105"/>
      <c r="D4" s="105"/>
      <c r="E4" s="105"/>
      <c r="F4" s="105"/>
      <c r="G4" s="105"/>
      <c r="H4" s="105"/>
      <c r="I4" s="105"/>
      <c r="J4" s="105"/>
      <c r="K4" s="108" t="str">
        <f>Stac!C13</f>
        <v>Semestr 1:</v>
      </c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8" t="str">
        <f>Stac!C13</f>
        <v>Semestr 1:</v>
      </c>
      <c r="AC4" s="105"/>
      <c r="AD4" s="105"/>
      <c r="AE4" s="105"/>
      <c r="AF4" s="105"/>
    </row>
    <row r="5" spans="1:32" hidden="1" x14ac:dyDescent="0.25">
      <c r="A5" s="84" t="str">
        <f>Stac!C14</f>
        <v>Przedmiot</v>
      </c>
      <c r="B5" s="105"/>
      <c r="C5" s="105"/>
      <c r="D5" s="105"/>
      <c r="E5" s="105"/>
      <c r="F5" s="105"/>
      <c r="G5" s="105"/>
      <c r="H5" s="105"/>
      <c r="I5" s="105"/>
      <c r="J5" s="105"/>
      <c r="K5" s="108" t="str">
        <f>Stac!C14</f>
        <v>Przedmiot</v>
      </c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8" t="str">
        <f>Stac!C14</f>
        <v>Przedmiot</v>
      </c>
      <c r="AC5" s="105"/>
      <c r="AD5" s="105"/>
      <c r="AE5" s="105"/>
      <c r="AF5" s="105"/>
    </row>
    <row r="6" spans="1:32" ht="37.5" x14ac:dyDescent="0.25">
      <c r="A6" s="107" t="str">
        <f>Stac!C15</f>
        <v>Projektowanie i modelowanie oprogramowania (Software Design and Modeling)</v>
      </c>
      <c r="B6" s="82" t="str">
        <f>IF(ISERR(FIND(B$2,Stac!$O15))=FALSE,"+","-")</f>
        <v>-</v>
      </c>
      <c r="C6" s="82" t="str">
        <f>IF(ISERR(FIND(C$2,Stac!$O15))=FALSE,"+","-")</f>
        <v>+</v>
      </c>
      <c r="D6" s="82" t="str">
        <f>IF(ISERR(FIND(D$2,Stac!$O15))=FALSE,"+","-")</f>
        <v>+</v>
      </c>
      <c r="E6" s="82" t="str">
        <f>IF(ISERR(FIND(E$2,Stac!$O15))=FALSE,"+","-")</f>
        <v>+</v>
      </c>
      <c r="F6" s="82" t="str">
        <f>IF(ISERR(FIND(F$2,Stac!$O15))=FALSE,"+","-")</f>
        <v>+</v>
      </c>
      <c r="G6" s="82" t="str">
        <f>IF(ISERR(FIND(G$2,Stac!$O15))=FALSE,"+","-")</f>
        <v>+</v>
      </c>
      <c r="H6" s="82" t="str">
        <f>IF(ISERR(FIND(H$2,Stac!$O15))=FALSE,"+","-")</f>
        <v>-</v>
      </c>
      <c r="I6" s="82" t="str">
        <f>IF(ISERR(FIND(I$2,Stac!$O15))=FALSE,"+","-")</f>
        <v>-</v>
      </c>
      <c r="J6" s="82" t="str">
        <f>IF(ISERR(FIND(J$2,Stac!$O15))=FALSE,"+","-")</f>
        <v>-</v>
      </c>
      <c r="K6" s="109" t="str">
        <f>Stac!C15</f>
        <v>Projektowanie i modelowanie oprogramowania (Software Design and Modeling)</v>
      </c>
      <c r="L6" s="82" t="str">
        <f>IF(ISERR(FIND(L$2,Stac!$P15))=FALSE,"+","-")</f>
        <v>+</v>
      </c>
      <c r="M6" s="82" t="str">
        <f>IF(ISERR(FIND(M$2,Stac!$P15))=FALSE,"+","-")</f>
        <v>-</v>
      </c>
      <c r="N6" s="82" t="str">
        <f>IF(ISERR(FIND(N$2,Stac!$P15))=FALSE,"+","-")</f>
        <v>-</v>
      </c>
      <c r="O6" s="82" t="str">
        <f>IF(ISERR(FIND(O$2,Stac!$P15))=FALSE,"+","-")</f>
        <v>+</v>
      </c>
      <c r="P6" s="82" t="str">
        <f>IF(ISERR(FIND(P$2,Stac!$P15))=FALSE,"+","-")</f>
        <v>+</v>
      </c>
      <c r="Q6" s="82" t="str">
        <f>IF(ISERR(FIND(Q$2,Stac!$P15))=FALSE,"+","-")</f>
        <v>+</v>
      </c>
      <c r="R6" s="82" t="str">
        <f>IF(ISERR(FIND(R$2,Stac!$P15))=FALSE,"+","-")</f>
        <v>-</v>
      </c>
      <c r="S6" s="82" t="str">
        <f>IF(ISERR(FIND(S$2,Stac!$P15))=FALSE,"+","-")</f>
        <v>+</v>
      </c>
      <c r="T6" s="82" t="str">
        <f>IF(ISERR(FIND(T$2,Stac!$P15))=FALSE,"+","-")</f>
        <v>+</v>
      </c>
      <c r="U6" s="82" t="str">
        <f>IF(ISERR(FIND(U$2,Stac!$P15))=FALSE,"+","-")</f>
        <v>-</v>
      </c>
      <c r="V6" s="82" t="str">
        <f>IF(ISERR(FIND(V$2,Stac!$P15))=FALSE,"+","-")</f>
        <v>+</v>
      </c>
      <c r="W6" s="82" t="str">
        <f>IF(ISERR(FIND(W$2,Stac!$P15))=FALSE,"+","-")</f>
        <v>-</v>
      </c>
      <c r="X6" s="82" t="str">
        <f>IF(ISERR(FIND(X$2,Stac!$P15))=FALSE,"+","-")</f>
        <v>-</v>
      </c>
      <c r="Y6" s="82" t="str">
        <f>IF(ISERR(FIND(Y$2,Stac!$P15))=FALSE,"+","-")</f>
        <v>+</v>
      </c>
      <c r="Z6" s="82" t="str">
        <f>IF(ISERR(FIND(Z$2,Stac!$P15))=FALSE,"+","-")</f>
        <v>+</v>
      </c>
      <c r="AA6" s="82" t="str">
        <f>IF(ISERR(FIND(AA$2,Stac!$P15))=FALSE,"+","-")</f>
        <v>+</v>
      </c>
      <c r="AB6" s="109" t="str">
        <f>Stac!C15</f>
        <v>Projektowanie i modelowanie oprogramowania (Software Design and Modeling)</v>
      </c>
      <c r="AC6" s="82" t="str">
        <f>IF(ISERR(FIND(AC$2,Stac!$Q15))=FALSE,"+","-")</f>
        <v>+</v>
      </c>
      <c r="AD6" s="82" t="str">
        <f>IF(ISERR(FIND(AD$2,Stac!$Q15))=FALSE,"+","-")</f>
        <v>-</v>
      </c>
      <c r="AE6" s="82" t="str">
        <f>IF(ISERR(FIND(AE$2,Stac!$Q15))=FALSE,"+","-")</f>
        <v>-</v>
      </c>
      <c r="AF6" s="82" t="str">
        <f>IF(ISERR(FIND(AF$2,Stac!$Q15))=FALSE,"+","-")</f>
        <v>-</v>
      </c>
    </row>
    <row r="7" spans="1:32" ht="25" x14ac:dyDescent="0.25">
      <c r="A7" s="107" t="str">
        <f>Stac!C16</f>
        <v>Zarządzanie projektami (Project Management)</v>
      </c>
      <c r="B7" s="82" t="str">
        <f>IF(ISERR(FIND(B$2,Stac!$O16))=FALSE,"+","-")</f>
        <v>-</v>
      </c>
      <c r="C7" s="82" t="str">
        <f>IF(ISERR(FIND(C$2,Stac!$O16))=FALSE,"+","-")</f>
        <v>-</v>
      </c>
      <c r="D7" s="82" t="str">
        <f>IF(ISERR(FIND(D$2,Stac!$O16))=FALSE,"+","-")</f>
        <v>-</v>
      </c>
      <c r="E7" s="82" t="str">
        <f>IF(ISERR(FIND(E$2,Stac!$O16))=FALSE,"+","-")</f>
        <v>-</v>
      </c>
      <c r="F7" s="82" t="str">
        <f>IF(ISERR(FIND(F$2,Stac!$O16))=FALSE,"+","-")</f>
        <v>+</v>
      </c>
      <c r="G7" s="82" t="str">
        <f>IF(ISERR(FIND(G$2,Stac!$O16))=FALSE,"+","-")</f>
        <v>-</v>
      </c>
      <c r="H7" s="82" t="str">
        <f>IF(ISERR(FIND(H$2,Stac!$O16))=FALSE,"+","-")</f>
        <v>-</v>
      </c>
      <c r="I7" s="82" t="str">
        <f>IF(ISERR(FIND(I$2,Stac!$O16))=FALSE,"+","-")</f>
        <v>+</v>
      </c>
      <c r="J7" s="82" t="str">
        <f>IF(ISERR(FIND(J$2,Stac!$O16))=FALSE,"+","-")</f>
        <v>-</v>
      </c>
      <c r="K7" s="109" t="str">
        <f>Stac!C16</f>
        <v>Zarządzanie projektami (Project Management)</v>
      </c>
      <c r="L7" s="82" t="str">
        <f>IF(ISERR(FIND(L$2,Stac!$P16))=FALSE,"+","-")</f>
        <v>-</v>
      </c>
      <c r="M7" s="82" t="str">
        <f>IF(ISERR(FIND(M$2,Stac!$P16))=FALSE,"+","-")</f>
        <v>+</v>
      </c>
      <c r="N7" s="82" t="str">
        <f>IF(ISERR(FIND(N$2,Stac!$P16))=FALSE,"+","-")</f>
        <v>-</v>
      </c>
      <c r="O7" s="82" t="str">
        <f>IF(ISERR(FIND(O$2,Stac!$P16))=FALSE,"+","-")</f>
        <v>-</v>
      </c>
      <c r="P7" s="82" t="str">
        <f>IF(ISERR(FIND(P$2,Stac!$P16))=FALSE,"+","-")</f>
        <v>+</v>
      </c>
      <c r="Q7" s="82" t="str">
        <f>IF(ISERR(FIND(Q$2,Stac!$P16))=FALSE,"+","-")</f>
        <v>-</v>
      </c>
      <c r="R7" s="82" t="str">
        <f>IF(ISERR(FIND(R$2,Stac!$P16))=FALSE,"+","-")</f>
        <v>+</v>
      </c>
      <c r="S7" s="82" t="str">
        <f>IF(ISERR(FIND(S$2,Stac!$P16))=FALSE,"+","-")</f>
        <v>-</v>
      </c>
      <c r="T7" s="82" t="str">
        <f>IF(ISERR(FIND(T$2,Stac!$P16))=FALSE,"+","-")</f>
        <v>-</v>
      </c>
      <c r="U7" s="82" t="str">
        <f>IF(ISERR(FIND(U$2,Stac!$P16))=FALSE,"+","-")</f>
        <v>-</v>
      </c>
      <c r="V7" s="82" t="str">
        <f>IF(ISERR(FIND(V$2,Stac!$P16))=FALSE,"+","-")</f>
        <v>+</v>
      </c>
      <c r="W7" s="82" t="str">
        <f>IF(ISERR(FIND(W$2,Stac!$P16))=FALSE,"+","-")</f>
        <v>-</v>
      </c>
      <c r="X7" s="82" t="str">
        <f>IF(ISERR(FIND(X$2,Stac!$P16))=FALSE,"+","-")</f>
        <v>-</v>
      </c>
      <c r="Y7" s="82" t="str">
        <f>IF(ISERR(FIND(Y$2,Stac!$P16))=FALSE,"+","-")</f>
        <v>+</v>
      </c>
      <c r="Z7" s="82" t="str">
        <f>IF(ISERR(FIND(Z$2,Stac!$P16))=FALSE,"+","-")</f>
        <v>+</v>
      </c>
      <c r="AA7" s="82" t="str">
        <f>IF(ISERR(FIND(AA$2,Stac!$P16))=FALSE,"+","-")</f>
        <v>-</v>
      </c>
      <c r="AB7" s="109" t="str">
        <f>Stac!C16</f>
        <v>Zarządzanie projektami (Project Management)</v>
      </c>
      <c r="AC7" s="82" t="str">
        <f>IF(ISERR(FIND(AC$2,Stac!$Q16))=FALSE,"+","-")</f>
        <v>-</v>
      </c>
      <c r="AD7" s="82" t="str">
        <f>IF(ISERR(FIND(AD$2,Stac!$Q16))=FALSE,"+","-")</f>
        <v>-</v>
      </c>
      <c r="AE7" s="82" t="str">
        <f>IF(ISERR(FIND(AE$2,Stac!$Q16))=FALSE,"+","-")</f>
        <v>-</v>
      </c>
      <c r="AF7" s="82" t="str">
        <f>IF(ISERR(FIND(AF$2,Stac!$Q16))=FALSE,"+","-")</f>
        <v>-</v>
      </c>
    </row>
    <row r="8" spans="1:32" ht="25" x14ac:dyDescent="0.25">
      <c r="A8" s="107" t="str">
        <f>Stac!C17</f>
        <v>Studio rozwoju oprogramowania 1 (Software Development Studio 1)</v>
      </c>
      <c r="B8" s="82" t="str">
        <f>IF(ISERR(FIND(B$2,Stac!$O17))=FALSE,"+","-")</f>
        <v>-</v>
      </c>
      <c r="C8" s="82" t="str">
        <f>IF(ISERR(FIND(C$2,Stac!$O17))=FALSE,"+","-")</f>
        <v>+</v>
      </c>
      <c r="D8" s="82" t="str">
        <f>IF(ISERR(FIND(D$2,Stac!$O17))=FALSE,"+","-")</f>
        <v>+</v>
      </c>
      <c r="E8" s="82" t="str">
        <f>IF(ISERR(FIND(E$2,Stac!$O17))=FALSE,"+","-")</f>
        <v>-</v>
      </c>
      <c r="F8" s="82" t="str">
        <f>IF(ISERR(FIND(F$2,Stac!$O17))=FALSE,"+","-")</f>
        <v>+</v>
      </c>
      <c r="G8" s="82" t="str">
        <f>IF(ISERR(FIND(G$2,Stac!$O17))=FALSE,"+","-")</f>
        <v>+</v>
      </c>
      <c r="H8" s="82" t="str">
        <f>IF(ISERR(FIND(H$2,Stac!$O17))=FALSE,"+","-")</f>
        <v>-</v>
      </c>
      <c r="I8" s="82" t="str">
        <f>IF(ISERR(FIND(I$2,Stac!$O17))=FALSE,"+","-")</f>
        <v>-</v>
      </c>
      <c r="J8" s="82" t="str">
        <f>IF(ISERR(FIND(J$2,Stac!$O17))=FALSE,"+","-")</f>
        <v>-</v>
      </c>
      <c r="K8" s="109" t="str">
        <f>Stac!C17</f>
        <v>Studio rozwoju oprogramowania 1 (Software Development Studio 1)</v>
      </c>
      <c r="L8" s="82" t="str">
        <f>IF(ISERR(FIND(L$2,Stac!$P17))=FALSE,"+","-")</f>
        <v>+</v>
      </c>
      <c r="M8" s="82" t="str">
        <f>IF(ISERR(FIND(M$2,Stac!$P17))=FALSE,"+","-")</f>
        <v>+</v>
      </c>
      <c r="N8" s="82" t="str">
        <f>IF(ISERR(FIND(N$2,Stac!$P17))=FALSE,"+","-")</f>
        <v>-</v>
      </c>
      <c r="O8" s="82" t="str">
        <f>IF(ISERR(FIND(O$2,Stac!$P17))=FALSE,"+","-")</f>
        <v>-</v>
      </c>
      <c r="P8" s="82" t="str">
        <f>IF(ISERR(FIND(P$2,Stac!$P17))=FALSE,"+","-")</f>
        <v>+</v>
      </c>
      <c r="Q8" s="82" t="str">
        <f>IF(ISERR(FIND(Q$2,Stac!$P17))=FALSE,"+","-")</f>
        <v>+</v>
      </c>
      <c r="R8" s="82" t="str">
        <f>IF(ISERR(FIND(R$2,Stac!$P17))=FALSE,"+","-")</f>
        <v>+</v>
      </c>
      <c r="S8" s="82" t="str">
        <f>IF(ISERR(FIND(S$2,Stac!$P17))=FALSE,"+","-")</f>
        <v>+</v>
      </c>
      <c r="T8" s="82" t="str">
        <f>IF(ISERR(FIND(T$2,Stac!$P17))=FALSE,"+","-")</f>
        <v>-</v>
      </c>
      <c r="U8" s="82" t="str">
        <f>IF(ISERR(FIND(U$2,Stac!$P17))=FALSE,"+","-")</f>
        <v>-</v>
      </c>
      <c r="V8" s="82" t="str">
        <f>IF(ISERR(FIND(V$2,Stac!$P17))=FALSE,"+","-")</f>
        <v>+</v>
      </c>
      <c r="W8" s="82" t="str">
        <f>IF(ISERR(FIND(W$2,Stac!$P17))=FALSE,"+","-")</f>
        <v>+</v>
      </c>
      <c r="X8" s="82" t="str">
        <f>IF(ISERR(FIND(X$2,Stac!$P17))=FALSE,"+","-")</f>
        <v>-</v>
      </c>
      <c r="Y8" s="82" t="str">
        <f>IF(ISERR(FIND(Y$2,Stac!$P17))=FALSE,"+","-")</f>
        <v>+</v>
      </c>
      <c r="Z8" s="82" t="str">
        <f>IF(ISERR(FIND(Z$2,Stac!$P17))=FALSE,"+","-")</f>
        <v>+</v>
      </c>
      <c r="AA8" s="82" t="str">
        <f>IF(ISERR(FIND(AA$2,Stac!$P17))=FALSE,"+","-")</f>
        <v>+</v>
      </c>
      <c r="AB8" s="109" t="str">
        <f>Stac!C17</f>
        <v>Studio rozwoju oprogramowania 1 (Software Development Studio 1)</v>
      </c>
      <c r="AC8" s="82" t="str">
        <f>IF(ISERR(FIND(AC$2,Stac!$Q17))=FALSE,"+","-")</f>
        <v>-</v>
      </c>
      <c r="AD8" s="82" t="str">
        <f>IF(ISERR(FIND(AD$2,Stac!$Q17))=FALSE,"+","-")</f>
        <v>-</v>
      </c>
      <c r="AE8" s="82" t="str">
        <f>IF(ISERR(FIND(AE$2,Stac!$Q17))=FALSE,"+","-")</f>
        <v>+</v>
      </c>
      <c r="AF8" s="82" t="str">
        <f>IF(ISERR(FIND(AF$2,Stac!$Q17))=FALSE,"+","-")</f>
        <v>-</v>
      </c>
    </row>
    <row r="9" spans="1:32" ht="25" x14ac:dyDescent="0.25">
      <c r="A9" s="107" t="str">
        <f>Stac!C18</f>
        <v>Technologie rozwoju oprogramowania (Technologies of Software Development)</v>
      </c>
      <c r="B9" s="82" t="str">
        <f>IF(ISERR(FIND(B$2,Stac!$O18))=FALSE,"+","-")</f>
        <v>-</v>
      </c>
      <c r="C9" s="82" t="str">
        <f>IF(ISERR(FIND(C$2,Stac!$O18))=FALSE,"+","-")</f>
        <v>+</v>
      </c>
      <c r="D9" s="82" t="str">
        <f>IF(ISERR(FIND(D$2,Stac!$O18))=FALSE,"+","-")</f>
        <v>+</v>
      </c>
      <c r="E9" s="82" t="str">
        <f>IF(ISERR(FIND(E$2,Stac!$O18))=FALSE,"+","-")</f>
        <v>+</v>
      </c>
      <c r="F9" s="82" t="str">
        <f>IF(ISERR(FIND(F$2,Stac!$O18))=FALSE,"+","-")</f>
        <v>+</v>
      </c>
      <c r="G9" s="82" t="str">
        <f>IF(ISERR(FIND(G$2,Stac!$O18))=FALSE,"+","-")</f>
        <v>+</v>
      </c>
      <c r="H9" s="82" t="str">
        <f>IF(ISERR(FIND(H$2,Stac!$O18))=FALSE,"+","-")</f>
        <v>-</v>
      </c>
      <c r="I9" s="82" t="str">
        <f>IF(ISERR(FIND(I$2,Stac!$O18))=FALSE,"+","-")</f>
        <v>-</v>
      </c>
      <c r="J9" s="82" t="str">
        <f>IF(ISERR(FIND(J$2,Stac!$O18))=FALSE,"+","-")</f>
        <v>-</v>
      </c>
      <c r="K9" s="109" t="str">
        <f>Stac!C18</f>
        <v>Technologie rozwoju oprogramowania (Technologies of Software Development)</v>
      </c>
      <c r="L9" s="82" t="str">
        <f>IF(ISERR(FIND(L$2,Stac!$P18))=FALSE,"+","-")</f>
        <v>+</v>
      </c>
      <c r="M9" s="82" t="str">
        <f>IF(ISERR(FIND(M$2,Stac!$P18))=FALSE,"+","-")</f>
        <v>-</v>
      </c>
      <c r="N9" s="82" t="str">
        <f>IF(ISERR(FIND(N$2,Stac!$P18))=FALSE,"+","-")</f>
        <v>-</v>
      </c>
      <c r="O9" s="82" t="str">
        <f>IF(ISERR(FIND(O$2,Stac!$P18))=FALSE,"+","-")</f>
        <v>-</v>
      </c>
      <c r="P9" s="82" t="str">
        <f>IF(ISERR(FIND(P$2,Stac!$P18))=FALSE,"+","-")</f>
        <v>+</v>
      </c>
      <c r="Q9" s="82" t="str">
        <f>IF(ISERR(FIND(Q$2,Stac!$P18))=FALSE,"+","-")</f>
        <v>+</v>
      </c>
      <c r="R9" s="82" t="str">
        <f>IF(ISERR(FIND(R$2,Stac!$P18))=FALSE,"+","-")</f>
        <v>-</v>
      </c>
      <c r="S9" s="82" t="str">
        <f>IF(ISERR(FIND(S$2,Stac!$P18))=FALSE,"+","-")</f>
        <v>-</v>
      </c>
      <c r="T9" s="82" t="str">
        <f>IF(ISERR(FIND(T$2,Stac!$P18))=FALSE,"+","-")</f>
        <v>-</v>
      </c>
      <c r="U9" s="82" t="str">
        <f>IF(ISERR(FIND(U$2,Stac!$P18))=FALSE,"+","-")</f>
        <v>-</v>
      </c>
      <c r="V9" s="82" t="str">
        <f>IF(ISERR(FIND(V$2,Stac!$P18))=FALSE,"+","-")</f>
        <v>+</v>
      </c>
      <c r="W9" s="82" t="str">
        <f>IF(ISERR(FIND(W$2,Stac!$P18))=FALSE,"+","-")</f>
        <v>-</v>
      </c>
      <c r="X9" s="82" t="str">
        <f>IF(ISERR(FIND(X$2,Stac!$P18))=FALSE,"+","-")</f>
        <v>-</v>
      </c>
      <c r="Y9" s="82" t="str">
        <f>IF(ISERR(FIND(Y$2,Stac!$P18))=FALSE,"+","-")</f>
        <v>+</v>
      </c>
      <c r="Z9" s="82" t="str">
        <f>IF(ISERR(FIND(Z$2,Stac!$P18))=FALSE,"+","-")</f>
        <v>+</v>
      </c>
      <c r="AA9" s="82" t="str">
        <f>IF(ISERR(FIND(AA$2,Stac!$P18))=FALSE,"+","-")</f>
        <v>+</v>
      </c>
      <c r="AB9" s="109" t="str">
        <f>Stac!C18</f>
        <v>Technologie rozwoju oprogramowania (Technologies of Software Development)</v>
      </c>
      <c r="AC9" s="82" t="str">
        <f>IF(ISERR(FIND(AC$2,Stac!$Q18))=FALSE,"+","-")</f>
        <v>+</v>
      </c>
      <c r="AD9" s="82" t="str">
        <f>IF(ISERR(FIND(AD$2,Stac!$Q18))=FALSE,"+","-")</f>
        <v>-</v>
      </c>
      <c r="AE9" s="82" t="str">
        <f>IF(ISERR(FIND(AE$2,Stac!$Q18))=FALSE,"+","-")</f>
        <v>-</v>
      </c>
      <c r="AF9" s="82" t="str">
        <f>IF(ISERR(FIND(AF$2,Stac!$Q18))=FALSE,"+","-")</f>
        <v>-</v>
      </c>
    </row>
    <row r="10" spans="1:32" ht="25" x14ac:dyDescent="0.25">
      <c r="A10" s="107" t="str">
        <f>Stac!C19</f>
        <v>Wydajność baz danych (Database Performance)</v>
      </c>
      <c r="B10" s="82" t="str">
        <f>IF(ISERR(FIND(B$2,Stac!$O19))=FALSE,"+","-")</f>
        <v>-</v>
      </c>
      <c r="C10" s="82" t="str">
        <f>IF(ISERR(FIND(C$2,Stac!$O19))=FALSE,"+","-")</f>
        <v>+</v>
      </c>
      <c r="D10" s="82" t="str">
        <f>IF(ISERR(FIND(D$2,Stac!$O19))=FALSE,"+","-")</f>
        <v>+</v>
      </c>
      <c r="E10" s="82" t="str">
        <f>IF(ISERR(FIND(E$2,Stac!$O19))=FALSE,"+","-")</f>
        <v>+</v>
      </c>
      <c r="F10" s="82" t="str">
        <f>IF(ISERR(FIND(F$2,Stac!$O19))=FALSE,"+","-")</f>
        <v>+</v>
      </c>
      <c r="G10" s="82" t="str">
        <f>IF(ISERR(FIND(G$2,Stac!$O19))=FALSE,"+","-")</f>
        <v>+</v>
      </c>
      <c r="H10" s="82" t="str">
        <f>IF(ISERR(FIND(H$2,Stac!$O19))=FALSE,"+","-")</f>
        <v>-</v>
      </c>
      <c r="I10" s="82" t="str">
        <f>IF(ISERR(FIND(I$2,Stac!$O19))=FALSE,"+","-")</f>
        <v>-</v>
      </c>
      <c r="J10" s="82" t="str">
        <f>IF(ISERR(FIND(J$2,Stac!$O19))=FALSE,"+","-")</f>
        <v>-</v>
      </c>
      <c r="K10" s="109" t="str">
        <f>Stac!C19</f>
        <v>Wydajność baz danych (Database Performance)</v>
      </c>
      <c r="L10" s="82" t="str">
        <f>IF(ISERR(FIND(L$2,Stac!$P19))=FALSE,"+","-")</f>
        <v>+</v>
      </c>
      <c r="M10" s="82" t="str">
        <f>IF(ISERR(FIND(M$2,Stac!$P19))=FALSE,"+","-")</f>
        <v>-</v>
      </c>
      <c r="N10" s="82" t="str">
        <f>IF(ISERR(FIND(N$2,Stac!$P19))=FALSE,"+","-")</f>
        <v>-</v>
      </c>
      <c r="O10" s="82" t="str">
        <f>IF(ISERR(FIND(O$2,Stac!$P19))=FALSE,"+","-")</f>
        <v>+</v>
      </c>
      <c r="P10" s="82" t="str">
        <f>IF(ISERR(FIND(P$2,Stac!$P19))=FALSE,"+","-")</f>
        <v>+</v>
      </c>
      <c r="Q10" s="82" t="str">
        <f>IF(ISERR(FIND(Q$2,Stac!$P19))=FALSE,"+","-")</f>
        <v>+</v>
      </c>
      <c r="R10" s="82" t="str">
        <f>IF(ISERR(FIND(R$2,Stac!$P19))=FALSE,"+","-")</f>
        <v>-</v>
      </c>
      <c r="S10" s="82" t="str">
        <f>IF(ISERR(FIND(S$2,Stac!$P19))=FALSE,"+","-")</f>
        <v>-</v>
      </c>
      <c r="T10" s="82" t="str">
        <f>IF(ISERR(FIND(T$2,Stac!$P19))=FALSE,"+","-")</f>
        <v>-</v>
      </c>
      <c r="U10" s="82" t="str">
        <f>IF(ISERR(FIND(U$2,Stac!$P19))=FALSE,"+","-")</f>
        <v>-</v>
      </c>
      <c r="V10" s="82" t="str">
        <f>IF(ISERR(FIND(V$2,Stac!$P19))=FALSE,"+","-")</f>
        <v>-</v>
      </c>
      <c r="W10" s="82" t="str">
        <f>IF(ISERR(FIND(W$2,Stac!$P19))=FALSE,"+","-")</f>
        <v>-</v>
      </c>
      <c r="X10" s="82" t="str">
        <f>IF(ISERR(FIND(X$2,Stac!$P19))=FALSE,"+","-")</f>
        <v>-</v>
      </c>
      <c r="Y10" s="82" t="str">
        <f>IF(ISERR(FIND(Y$2,Stac!$P19))=FALSE,"+","-")</f>
        <v>+</v>
      </c>
      <c r="Z10" s="82" t="str">
        <f>IF(ISERR(FIND(Z$2,Stac!$P19))=FALSE,"+","-")</f>
        <v>+</v>
      </c>
      <c r="AA10" s="82" t="str">
        <f>IF(ISERR(FIND(AA$2,Stac!$P19))=FALSE,"+","-")</f>
        <v>+</v>
      </c>
      <c r="AB10" s="109" t="str">
        <f>Stac!C19</f>
        <v>Wydajność baz danych (Database Performance)</v>
      </c>
      <c r="AC10" s="82" t="str">
        <f>IF(ISERR(FIND(AC$2,Stac!$Q19))=FALSE,"+","-")</f>
        <v>+</v>
      </c>
      <c r="AD10" s="82" t="str">
        <f>IF(ISERR(FIND(AD$2,Stac!$Q19))=FALSE,"+","-")</f>
        <v>-</v>
      </c>
      <c r="AE10" s="82" t="str">
        <f>IF(ISERR(FIND(AE$2,Stac!$Q19))=FALSE,"+","-")</f>
        <v>-</v>
      </c>
      <c r="AF10" s="82" t="str">
        <f>IF(ISERR(FIND(AF$2,Stac!$Q19))=FALSE,"+","-")</f>
        <v>-</v>
      </c>
    </row>
    <row r="11" spans="1:32" ht="26.25" customHeight="1" x14ac:dyDescent="0.25">
      <c r="A11" s="107" t="str">
        <f>Stac!C20</f>
        <v>Komunikacja w języku angielskim (Communication in English) / Język polski (Polish)</v>
      </c>
      <c r="B11" s="82" t="str">
        <f>IF(ISERR(FIND(B$2,Stac!$O20))=FALSE,"+","-")</f>
        <v>-</v>
      </c>
      <c r="C11" s="82" t="str">
        <f>IF(ISERR(FIND(C$2,Stac!$O20))=FALSE,"+","-")</f>
        <v>-</v>
      </c>
      <c r="D11" s="82" t="str">
        <f>IF(ISERR(FIND(D$2,Stac!$O20))=FALSE,"+","-")</f>
        <v>-</v>
      </c>
      <c r="E11" s="82" t="str">
        <f>IF(ISERR(FIND(E$2,Stac!$O20))=FALSE,"+","-")</f>
        <v>-</v>
      </c>
      <c r="F11" s="82" t="str">
        <f>IF(ISERR(FIND(F$2,Stac!$O20))=FALSE,"+","-")</f>
        <v>-</v>
      </c>
      <c r="G11" s="82" t="str">
        <f>IF(ISERR(FIND(G$2,Stac!$O20))=FALSE,"+","-")</f>
        <v>-</v>
      </c>
      <c r="H11" s="82" t="str">
        <f>IF(ISERR(FIND(H$2,Stac!$O20))=FALSE,"+","-")</f>
        <v>-</v>
      </c>
      <c r="I11" s="82" t="str">
        <f>IF(ISERR(FIND(I$2,Stac!$O20))=FALSE,"+","-")</f>
        <v>-</v>
      </c>
      <c r="J11" s="82" t="str">
        <f>IF(ISERR(FIND(J$2,Stac!$O20))=FALSE,"+","-")</f>
        <v>-</v>
      </c>
      <c r="K11" s="109" t="str">
        <f>Stac!C20</f>
        <v>Komunikacja w języku angielskim (Communication in English) / Język polski (Polish)</v>
      </c>
      <c r="L11" s="82" t="str">
        <f>IF(ISERR(FIND(L$2,Stac!$P20))=FALSE,"+","-")</f>
        <v>+</v>
      </c>
      <c r="M11" s="82" t="str">
        <f>IF(ISERR(FIND(M$2,Stac!$P20))=FALSE,"+","-")</f>
        <v>-</v>
      </c>
      <c r="N11" s="82" t="str">
        <f>IF(ISERR(FIND(N$2,Stac!$P20))=FALSE,"+","-")</f>
        <v>-</v>
      </c>
      <c r="O11" s="82" t="str">
        <f>IF(ISERR(FIND(O$2,Stac!$P20))=FALSE,"+","-")</f>
        <v>-</v>
      </c>
      <c r="P11" s="82" t="str">
        <f>IF(ISERR(FIND(P$2,Stac!$P20))=FALSE,"+","-")</f>
        <v>-</v>
      </c>
      <c r="Q11" s="82" t="str">
        <f>IF(ISERR(FIND(Q$2,Stac!$P20))=FALSE,"+","-")</f>
        <v>-</v>
      </c>
      <c r="R11" s="82" t="str">
        <f>IF(ISERR(FIND(R$2,Stac!$P20))=FALSE,"+","-")</f>
        <v>-</v>
      </c>
      <c r="S11" s="82" t="str">
        <f>IF(ISERR(FIND(S$2,Stac!$P20))=FALSE,"+","-")</f>
        <v>-</v>
      </c>
      <c r="T11" s="82" t="str">
        <f>IF(ISERR(FIND(T$2,Stac!$P20))=FALSE,"+","-")</f>
        <v>-</v>
      </c>
      <c r="U11" s="82" t="str">
        <f>IF(ISERR(FIND(U$2,Stac!$P20))=FALSE,"+","-")</f>
        <v>-</v>
      </c>
      <c r="V11" s="82" t="str">
        <f>IF(ISERR(FIND(V$2,Stac!$P20))=FALSE,"+","-")</f>
        <v>-</v>
      </c>
      <c r="W11" s="82" t="str">
        <f>IF(ISERR(FIND(W$2,Stac!$P20))=FALSE,"+","-")</f>
        <v>+</v>
      </c>
      <c r="X11" s="82" t="str">
        <f>IF(ISERR(FIND(X$2,Stac!$P20))=FALSE,"+","-")</f>
        <v>+</v>
      </c>
      <c r="Y11" s="82" t="str">
        <f>IF(ISERR(FIND(Y$2,Stac!$P20))=FALSE,"+","-")</f>
        <v>+</v>
      </c>
      <c r="Z11" s="82" t="str">
        <f>IF(ISERR(FIND(Z$2,Stac!$P20))=FALSE,"+","-")</f>
        <v>-</v>
      </c>
      <c r="AA11" s="82" t="str">
        <f>IF(ISERR(FIND(AA$2,Stac!$P20))=FALSE,"+","-")</f>
        <v>-</v>
      </c>
      <c r="AB11" s="109" t="str">
        <f>Stac!C20</f>
        <v>Komunikacja w języku angielskim (Communication in English) / Język polski (Polish)</v>
      </c>
      <c r="AC11" s="82" t="str">
        <f>IF(ISERR(FIND(AC$2,Stac!$Q20))=FALSE,"+","-")</f>
        <v>-</v>
      </c>
      <c r="AD11" s="82" t="str">
        <f>IF(ISERR(FIND(AD$2,Stac!$Q20))=FALSE,"+","-")</f>
        <v>-</v>
      </c>
      <c r="AE11" s="82" t="str">
        <f>IF(ISERR(FIND(AE$2,Stac!$Q20))=FALSE,"+","-")</f>
        <v>+</v>
      </c>
      <c r="AF11" s="82" t="str">
        <f>IF(ISERR(FIND(AF$2,Stac!$Q20))=FALSE,"+","-")</f>
        <v>-</v>
      </c>
    </row>
    <row r="12" spans="1:32" ht="25" x14ac:dyDescent="0.25">
      <c r="A12" s="107" t="str">
        <f>Stac!C21</f>
        <v>Podstawowe szkolenie z zakresu BHP (Basic health and safety training)</v>
      </c>
      <c r="B12" s="82" t="str">
        <f>IF(ISERR(FIND(B$2,Stac!$O21))=FALSE,"+","-")</f>
        <v>-</v>
      </c>
      <c r="C12" s="82" t="str">
        <f>IF(ISERR(FIND(C$2,Stac!$O21))=FALSE,"+","-")</f>
        <v>-</v>
      </c>
      <c r="D12" s="82" t="str">
        <f>IF(ISERR(FIND(D$2,Stac!$O21))=FALSE,"+","-")</f>
        <v>-</v>
      </c>
      <c r="E12" s="82" t="str">
        <f>IF(ISERR(FIND(E$2,Stac!$O21))=FALSE,"+","-")</f>
        <v>-</v>
      </c>
      <c r="F12" s="82" t="str">
        <f>IF(ISERR(FIND(F$2,Stac!$O21))=FALSE,"+","-")</f>
        <v>-</v>
      </c>
      <c r="G12" s="82" t="str">
        <f>IF(ISERR(FIND(G$2,Stac!$O21))=FALSE,"+","-")</f>
        <v>-</v>
      </c>
      <c r="H12" s="82" t="str">
        <f>IF(ISERR(FIND(H$2,Stac!$O21))=FALSE,"+","-")</f>
        <v>-</v>
      </c>
      <c r="I12" s="82" t="str">
        <f>IF(ISERR(FIND(I$2,Stac!$O21))=FALSE,"+","-")</f>
        <v>-</v>
      </c>
      <c r="J12" s="82" t="str">
        <f>IF(ISERR(FIND(J$2,Stac!$O21))=FALSE,"+","-")</f>
        <v>-</v>
      </c>
      <c r="K12" s="109" t="str">
        <f>Stac!C21</f>
        <v>Podstawowe szkolenie z zakresu BHP (Basic health and safety training)</v>
      </c>
      <c r="L12" s="82" t="str">
        <f>IF(ISERR(FIND(L$2,Stac!$P21))=FALSE,"+","-")</f>
        <v>-</v>
      </c>
      <c r="M12" s="82" t="str">
        <f>IF(ISERR(FIND(M$2,Stac!$P21))=FALSE,"+","-")</f>
        <v>-</v>
      </c>
      <c r="N12" s="82" t="str">
        <f>IF(ISERR(FIND(N$2,Stac!$P21))=FALSE,"+","-")</f>
        <v>-</v>
      </c>
      <c r="O12" s="82" t="str">
        <f>IF(ISERR(FIND(O$2,Stac!$P21))=FALSE,"+","-")</f>
        <v>-</v>
      </c>
      <c r="P12" s="82" t="str">
        <f>IF(ISERR(FIND(P$2,Stac!$P21))=FALSE,"+","-")</f>
        <v>+</v>
      </c>
      <c r="Q12" s="82" t="str">
        <f>IF(ISERR(FIND(Q$2,Stac!$P21))=FALSE,"+","-")</f>
        <v>-</v>
      </c>
      <c r="R12" s="82" t="str">
        <f>IF(ISERR(FIND(R$2,Stac!$P21))=FALSE,"+","-")</f>
        <v>-</v>
      </c>
      <c r="S12" s="82" t="str">
        <f>IF(ISERR(FIND(S$2,Stac!$P21))=FALSE,"+","-")</f>
        <v>-</v>
      </c>
      <c r="T12" s="82" t="str">
        <f>IF(ISERR(FIND(T$2,Stac!$P21))=FALSE,"+","-")</f>
        <v>-</v>
      </c>
      <c r="U12" s="82" t="str">
        <f>IF(ISERR(FIND(U$2,Stac!$P21))=FALSE,"+","-")</f>
        <v>-</v>
      </c>
      <c r="V12" s="82" t="str">
        <f>IF(ISERR(FIND(V$2,Stac!$P21))=FALSE,"+","-")</f>
        <v>-</v>
      </c>
      <c r="W12" s="82" t="str">
        <f>IF(ISERR(FIND(W$2,Stac!$P21))=FALSE,"+","-")</f>
        <v>-</v>
      </c>
      <c r="X12" s="82" t="str">
        <f>IF(ISERR(FIND(X$2,Stac!$P21))=FALSE,"+","-")</f>
        <v>-</v>
      </c>
      <c r="Y12" s="82" t="str">
        <f>IF(ISERR(FIND(Y$2,Stac!$P21))=FALSE,"+","-")</f>
        <v>-</v>
      </c>
      <c r="Z12" s="82" t="str">
        <f>IF(ISERR(FIND(Z$2,Stac!$P21))=FALSE,"+","-")</f>
        <v>-</v>
      </c>
      <c r="AA12" s="82" t="str">
        <f>IF(ISERR(FIND(AA$2,Stac!$P21))=FALSE,"+","-")</f>
        <v>-</v>
      </c>
      <c r="AB12" s="109" t="str">
        <f>Stac!C21</f>
        <v>Podstawowe szkolenie z zakresu BHP (Basic health and safety training)</v>
      </c>
      <c r="AC12" s="82" t="str">
        <f>IF(ISERR(FIND(AC$2,Stac!$Q21))=FALSE,"+","-")</f>
        <v>-</v>
      </c>
      <c r="AD12" s="82" t="str">
        <f>IF(ISERR(FIND(AD$2,Stac!$Q21))=FALSE,"+","-")</f>
        <v>-</v>
      </c>
      <c r="AE12" s="82" t="str">
        <f>IF(ISERR(FIND(AE$2,Stac!$Q21))=FALSE,"+","-")</f>
        <v>-</v>
      </c>
      <c r="AF12" s="82" t="str">
        <f>IF(ISERR(FIND(AF$2,Stac!$Q21))=FALSE,"+","-")</f>
        <v>-</v>
      </c>
    </row>
    <row r="13" spans="1:32" ht="25" x14ac:dyDescent="0.25">
      <c r="A13" s="107" t="str">
        <f>Stac!C22</f>
        <v>Nowe trendy technologii multimedialnych (New Trends in Multimedia Technologies)</v>
      </c>
      <c r="B13" s="82" t="str">
        <f>IF(ISERR(FIND(B$2,Stac!$O22))=FALSE,"+","-")</f>
        <v>+</v>
      </c>
      <c r="C13" s="82" t="str">
        <f>IF(ISERR(FIND(C$2,Stac!$O22))=FALSE,"+","-")</f>
        <v>-</v>
      </c>
      <c r="D13" s="82" t="str">
        <f>IF(ISERR(FIND(D$2,Stac!$O22))=FALSE,"+","-")</f>
        <v>+</v>
      </c>
      <c r="E13" s="82" t="str">
        <f>IF(ISERR(FIND(E$2,Stac!$O22))=FALSE,"+","-")</f>
        <v>+</v>
      </c>
      <c r="F13" s="82" t="str">
        <f>IF(ISERR(FIND(F$2,Stac!$O22))=FALSE,"+","-")</f>
        <v>+</v>
      </c>
      <c r="G13" s="82" t="str">
        <f>IF(ISERR(FIND(G$2,Stac!$O22))=FALSE,"+","-")</f>
        <v>-</v>
      </c>
      <c r="H13" s="82" t="str">
        <f>IF(ISERR(FIND(H$2,Stac!$O22))=FALSE,"+","-")</f>
        <v>-</v>
      </c>
      <c r="I13" s="82" t="str">
        <f>IF(ISERR(FIND(I$2,Stac!$O22))=FALSE,"+","-")</f>
        <v>-</v>
      </c>
      <c r="J13" s="82" t="str">
        <f>IF(ISERR(FIND(J$2,Stac!$O22))=FALSE,"+","-")</f>
        <v>-</v>
      </c>
      <c r="K13" s="109" t="str">
        <f>Stac!C22</f>
        <v>Nowe trendy technologii multimedialnych (New Trends in Multimedia Technologies)</v>
      </c>
      <c r="L13" s="82" t="str">
        <f>IF(ISERR(FIND(L$2,Stac!$P22))=FALSE,"+","-")</f>
        <v>+</v>
      </c>
      <c r="M13" s="82" t="str">
        <f>IF(ISERR(FIND(M$2,Stac!$P22))=FALSE,"+","-")</f>
        <v>-</v>
      </c>
      <c r="N13" s="82" t="str">
        <f>IF(ISERR(FIND(N$2,Stac!$P22))=FALSE,"+","-")</f>
        <v>+</v>
      </c>
      <c r="O13" s="82" t="str">
        <f>IF(ISERR(FIND(O$2,Stac!$P22))=FALSE,"+","-")</f>
        <v>+</v>
      </c>
      <c r="P13" s="82" t="str">
        <f>IF(ISERR(FIND(P$2,Stac!$P22))=FALSE,"+","-")</f>
        <v>+</v>
      </c>
      <c r="Q13" s="82" t="str">
        <f>IF(ISERR(FIND(Q$2,Stac!$P22))=FALSE,"+","-")</f>
        <v>+</v>
      </c>
      <c r="R13" s="82" t="str">
        <f>IF(ISERR(FIND(R$2,Stac!$P22))=FALSE,"+","-")</f>
        <v>-</v>
      </c>
      <c r="S13" s="82" t="str">
        <f>IF(ISERR(FIND(S$2,Stac!$P22))=FALSE,"+","-")</f>
        <v>+</v>
      </c>
      <c r="T13" s="82" t="str">
        <f>IF(ISERR(FIND(T$2,Stac!$P22))=FALSE,"+","-")</f>
        <v>+</v>
      </c>
      <c r="U13" s="82" t="str">
        <f>IF(ISERR(FIND(U$2,Stac!$P22))=FALSE,"+","-")</f>
        <v>+</v>
      </c>
      <c r="V13" s="82" t="str">
        <f>IF(ISERR(FIND(V$2,Stac!$P22))=FALSE,"+","-")</f>
        <v>-</v>
      </c>
      <c r="W13" s="82" t="str">
        <f>IF(ISERR(FIND(W$2,Stac!$P22))=FALSE,"+","-")</f>
        <v>-</v>
      </c>
      <c r="X13" s="82" t="str">
        <f>IF(ISERR(FIND(X$2,Stac!$P22))=FALSE,"+","-")</f>
        <v>-</v>
      </c>
      <c r="Y13" s="82" t="str">
        <f>IF(ISERR(FIND(Y$2,Stac!$P22))=FALSE,"+","-")</f>
        <v>-</v>
      </c>
      <c r="Z13" s="82" t="str">
        <f>IF(ISERR(FIND(Z$2,Stac!$P22))=FALSE,"+","-")</f>
        <v>-</v>
      </c>
      <c r="AA13" s="82" t="str">
        <f>IF(ISERR(FIND(AA$2,Stac!$P22))=FALSE,"+","-")</f>
        <v>-</v>
      </c>
      <c r="AB13" s="109" t="str">
        <f>Stac!C22</f>
        <v>Nowe trendy technologii multimedialnych (New Trends in Multimedia Technologies)</v>
      </c>
      <c r="AC13" s="82" t="str">
        <f>IF(ISERR(FIND(AC$2,Stac!$Q22))=FALSE,"+","-")</f>
        <v>+</v>
      </c>
      <c r="AD13" s="82" t="str">
        <f>IF(ISERR(FIND(AD$2,Stac!$Q22))=FALSE,"+","-")</f>
        <v>+</v>
      </c>
      <c r="AE13" s="82" t="str">
        <f>IF(ISERR(FIND(AE$2,Stac!$Q22))=FALSE,"+","-")</f>
        <v>-</v>
      </c>
      <c r="AF13" s="82" t="str">
        <f>IF(ISERR(FIND(AF$2,Stac!$Q22))=FALSE,"+","-")</f>
        <v>-</v>
      </c>
    </row>
    <row r="14" spans="1:32" hidden="1" x14ac:dyDescent="0.25">
      <c r="A14" s="107">
        <f>Stac!C23</f>
        <v>0</v>
      </c>
      <c r="B14" s="82" t="str">
        <f>IF(ISERR(FIND(B$2,Stac!$O23))=FALSE,"+","-")</f>
        <v>-</v>
      </c>
      <c r="C14" s="82" t="str">
        <f>IF(ISERR(FIND(C$2,Stac!$O23))=FALSE,"+","-")</f>
        <v>-</v>
      </c>
      <c r="D14" s="82" t="str">
        <f>IF(ISERR(FIND(D$2,Stac!$O23))=FALSE,"+","-")</f>
        <v>-</v>
      </c>
      <c r="E14" s="82" t="str">
        <f>IF(ISERR(FIND(E$2,Stac!$O23))=FALSE,"+","-")</f>
        <v>-</v>
      </c>
      <c r="F14" s="82" t="str">
        <f>IF(ISERR(FIND(F$2,Stac!$O23))=FALSE,"+","-")</f>
        <v>-</v>
      </c>
      <c r="G14" s="82" t="str">
        <f>IF(ISERR(FIND(G$2,Stac!$O23))=FALSE,"+","-")</f>
        <v>-</v>
      </c>
      <c r="H14" s="82" t="str">
        <f>IF(ISERR(FIND(H$2,Stac!$O23))=FALSE,"+","-")</f>
        <v>-</v>
      </c>
      <c r="I14" s="82" t="str">
        <f>IF(ISERR(FIND(I$2,Stac!$O23))=FALSE,"+","-")</f>
        <v>-</v>
      </c>
      <c r="J14" s="82" t="str">
        <f>IF(ISERR(FIND(J$2,Stac!$O23))=FALSE,"+","-")</f>
        <v>-</v>
      </c>
      <c r="K14" s="109">
        <f>Stac!C23</f>
        <v>0</v>
      </c>
      <c r="L14" s="82" t="str">
        <f>IF(ISERR(FIND(L$2,Stac!$P23))=FALSE,"+","-")</f>
        <v>-</v>
      </c>
      <c r="M14" s="82" t="str">
        <f>IF(ISERR(FIND(M$2,Stac!$P23))=FALSE,"+","-")</f>
        <v>-</v>
      </c>
      <c r="N14" s="82" t="str">
        <f>IF(ISERR(FIND(N$2,Stac!$P23))=FALSE,"+","-")</f>
        <v>-</v>
      </c>
      <c r="O14" s="82" t="str">
        <f>IF(ISERR(FIND(O$2,Stac!$P23))=FALSE,"+","-")</f>
        <v>-</v>
      </c>
      <c r="P14" s="82" t="str">
        <f>IF(ISERR(FIND(P$2,Stac!$P23))=FALSE,"+","-")</f>
        <v>-</v>
      </c>
      <c r="Q14" s="82" t="str">
        <f>IF(ISERR(FIND(Q$2,Stac!$P23))=FALSE,"+","-")</f>
        <v>-</v>
      </c>
      <c r="R14" s="82" t="str">
        <f>IF(ISERR(FIND(R$2,Stac!$P23))=FALSE,"+","-")</f>
        <v>-</v>
      </c>
      <c r="S14" s="82" t="str">
        <f>IF(ISERR(FIND(S$2,Stac!$P23))=FALSE,"+","-")</f>
        <v>-</v>
      </c>
      <c r="T14" s="82" t="str">
        <f>IF(ISERR(FIND(T$2,Stac!$P23))=FALSE,"+","-")</f>
        <v>-</v>
      </c>
      <c r="U14" s="82" t="str">
        <f>IF(ISERR(FIND(U$2,Stac!$P23))=FALSE,"+","-")</f>
        <v>-</v>
      </c>
      <c r="V14" s="82" t="str">
        <f>IF(ISERR(FIND(V$2,Stac!$P23))=FALSE,"+","-")</f>
        <v>-</v>
      </c>
      <c r="W14" s="82" t="str">
        <f>IF(ISERR(FIND(W$2,Stac!$P23))=FALSE,"+","-")</f>
        <v>-</v>
      </c>
      <c r="X14" s="82" t="str">
        <f>IF(ISERR(FIND(X$2,Stac!$P23))=FALSE,"+","-")</f>
        <v>-</v>
      </c>
      <c r="Y14" s="82" t="str">
        <f>IF(ISERR(FIND(Y$2,Stac!$P23))=FALSE,"+","-")</f>
        <v>-</v>
      </c>
      <c r="Z14" s="82" t="str">
        <f>IF(ISERR(FIND(Z$2,Stac!$P23))=FALSE,"+","-")</f>
        <v>-</v>
      </c>
      <c r="AA14" s="82" t="str">
        <f>IF(ISERR(FIND(AA$2,Stac!$P23))=FALSE,"+","-")</f>
        <v>-</v>
      </c>
      <c r="AB14" s="109">
        <f>Stac!C23</f>
        <v>0</v>
      </c>
      <c r="AC14" s="82" t="str">
        <f>IF(ISERR(FIND(AC$2,Stac!$Q23))=FALSE,"+","-")</f>
        <v>-</v>
      </c>
      <c r="AD14" s="82" t="str">
        <f>IF(ISERR(FIND(AD$2,Stac!$Q23))=FALSE,"+","-")</f>
        <v>-</v>
      </c>
      <c r="AE14" s="82" t="str">
        <f>IF(ISERR(FIND(AE$2,Stac!$Q23))=FALSE,"+","-")</f>
        <v>-</v>
      </c>
      <c r="AF14" s="82" t="str">
        <f>IF(ISERR(FIND(AF$2,Stac!$Q23))=FALSE,"+","-")</f>
        <v>-</v>
      </c>
    </row>
    <row r="15" spans="1:32" hidden="1" x14ac:dyDescent="0.25">
      <c r="A15" s="107">
        <f>Stac!C24</f>
        <v>0</v>
      </c>
      <c r="B15" s="82" t="str">
        <f>IF(ISERR(FIND(B$2,Stac!$O24))=FALSE,"+","-")</f>
        <v>-</v>
      </c>
      <c r="C15" s="82" t="str">
        <f>IF(ISERR(FIND(C$2,Stac!$O24))=FALSE,"+","-")</f>
        <v>-</v>
      </c>
      <c r="D15" s="82" t="str">
        <f>IF(ISERR(FIND(D$2,Stac!$O24))=FALSE,"+","-")</f>
        <v>-</v>
      </c>
      <c r="E15" s="82" t="str">
        <f>IF(ISERR(FIND(E$2,Stac!$O24))=FALSE,"+","-")</f>
        <v>-</v>
      </c>
      <c r="F15" s="82" t="str">
        <f>IF(ISERR(FIND(F$2,Stac!$O24))=FALSE,"+","-")</f>
        <v>-</v>
      </c>
      <c r="G15" s="82" t="str">
        <f>IF(ISERR(FIND(G$2,Stac!$O24))=FALSE,"+","-")</f>
        <v>-</v>
      </c>
      <c r="H15" s="82" t="str">
        <f>IF(ISERR(FIND(H$2,Stac!$O24))=FALSE,"+","-")</f>
        <v>-</v>
      </c>
      <c r="I15" s="82" t="str">
        <f>IF(ISERR(FIND(I$2,Stac!$O24))=FALSE,"+","-")</f>
        <v>-</v>
      </c>
      <c r="J15" s="82" t="str">
        <f>IF(ISERR(FIND(J$2,Stac!$O24))=FALSE,"+","-")</f>
        <v>-</v>
      </c>
      <c r="K15" s="109">
        <f>Stac!C24</f>
        <v>0</v>
      </c>
      <c r="L15" s="82" t="str">
        <f>IF(ISERR(FIND(L$2,Stac!$P24))=FALSE,"+","-")</f>
        <v>-</v>
      </c>
      <c r="M15" s="82" t="str">
        <f>IF(ISERR(FIND(M$2,Stac!$P24))=FALSE,"+","-")</f>
        <v>-</v>
      </c>
      <c r="N15" s="82" t="str">
        <f>IF(ISERR(FIND(N$2,Stac!$P24))=FALSE,"+","-")</f>
        <v>-</v>
      </c>
      <c r="O15" s="82" t="str">
        <f>IF(ISERR(FIND(O$2,Stac!$P24))=FALSE,"+","-")</f>
        <v>-</v>
      </c>
      <c r="P15" s="82" t="str">
        <f>IF(ISERR(FIND(P$2,Stac!$P24))=FALSE,"+","-")</f>
        <v>-</v>
      </c>
      <c r="Q15" s="82" t="str">
        <f>IF(ISERR(FIND(Q$2,Stac!$P24))=FALSE,"+","-")</f>
        <v>-</v>
      </c>
      <c r="R15" s="82" t="str">
        <f>IF(ISERR(FIND(R$2,Stac!$P24))=FALSE,"+","-")</f>
        <v>-</v>
      </c>
      <c r="S15" s="82" t="str">
        <f>IF(ISERR(FIND(S$2,Stac!$P24))=FALSE,"+","-")</f>
        <v>-</v>
      </c>
      <c r="T15" s="82" t="str">
        <f>IF(ISERR(FIND(T$2,Stac!$P24))=FALSE,"+","-")</f>
        <v>-</v>
      </c>
      <c r="U15" s="82" t="str">
        <f>IF(ISERR(FIND(U$2,Stac!$P24))=FALSE,"+","-")</f>
        <v>-</v>
      </c>
      <c r="V15" s="82" t="str">
        <f>IF(ISERR(FIND(V$2,Stac!$P24))=FALSE,"+","-")</f>
        <v>-</v>
      </c>
      <c r="W15" s="82" t="str">
        <f>IF(ISERR(FIND(W$2,Stac!$P24))=FALSE,"+","-")</f>
        <v>-</v>
      </c>
      <c r="X15" s="82" t="str">
        <f>IF(ISERR(FIND(X$2,Stac!$P24))=FALSE,"+","-")</f>
        <v>-</v>
      </c>
      <c r="Y15" s="82" t="str">
        <f>IF(ISERR(FIND(Y$2,Stac!$P24))=FALSE,"+","-")</f>
        <v>-</v>
      </c>
      <c r="Z15" s="82" t="str">
        <f>IF(ISERR(FIND(Z$2,Stac!$P24))=FALSE,"+","-")</f>
        <v>-</v>
      </c>
      <c r="AA15" s="82" t="str">
        <f>IF(ISERR(FIND(AA$2,Stac!$P24))=FALSE,"+","-")</f>
        <v>-</v>
      </c>
      <c r="AB15" s="109">
        <f>Stac!C24</f>
        <v>0</v>
      </c>
      <c r="AC15" s="82" t="str">
        <f>IF(ISERR(FIND(AC$2,Stac!$Q24))=FALSE,"+","-")</f>
        <v>-</v>
      </c>
      <c r="AD15" s="82" t="str">
        <f>IF(ISERR(FIND(AD$2,Stac!$Q24))=FALSE,"+","-")</f>
        <v>-</v>
      </c>
      <c r="AE15" s="82" t="str">
        <f>IF(ISERR(FIND(AE$2,Stac!$Q24))=FALSE,"+","-")</f>
        <v>-</v>
      </c>
      <c r="AF15" s="82" t="str">
        <f>IF(ISERR(FIND(AF$2,Stac!$Q24))=FALSE,"+","-")</f>
        <v>-</v>
      </c>
    </row>
    <row r="16" spans="1:32" x14ac:dyDescent="0.25">
      <c r="A16" s="84" t="str">
        <f>Stac!C25</f>
        <v>Semestr 2:</v>
      </c>
      <c r="B16" s="82" t="str">
        <f>IF(ISERR(FIND(B$2,Stac!$O25))=FALSE,"+","-")</f>
        <v>-</v>
      </c>
      <c r="C16" s="82" t="str">
        <f>IF(ISERR(FIND(C$2,Stac!$O25))=FALSE,"+","-")</f>
        <v>-</v>
      </c>
      <c r="D16" s="82" t="str">
        <f>IF(ISERR(FIND(D$2,Stac!$O25))=FALSE,"+","-")</f>
        <v>-</v>
      </c>
      <c r="E16" s="82" t="str">
        <f>IF(ISERR(FIND(E$2,Stac!$O25))=FALSE,"+","-")</f>
        <v>-</v>
      </c>
      <c r="F16" s="82" t="str">
        <f>IF(ISERR(FIND(F$2,Stac!$O25))=FALSE,"+","-")</f>
        <v>-</v>
      </c>
      <c r="G16" s="82" t="str">
        <f>IF(ISERR(FIND(G$2,Stac!$O25))=FALSE,"+","-")</f>
        <v>-</v>
      </c>
      <c r="H16" s="82" t="str">
        <f>IF(ISERR(FIND(H$2,Stac!$O25))=FALSE,"+","-")</f>
        <v>-</v>
      </c>
      <c r="I16" s="82" t="str">
        <f>IF(ISERR(FIND(I$2,Stac!$O25))=FALSE,"+","-")</f>
        <v>-</v>
      </c>
      <c r="J16" s="82" t="str">
        <f>IF(ISERR(FIND(J$2,Stac!$O25))=FALSE,"+","-")</f>
        <v>-</v>
      </c>
      <c r="K16" s="84" t="str">
        <f>Stac!C25</f>
        <v>Semestr 2:</v>
      </c>
      <c r="L16" s="82" t="str">
        <f>IF(ISERR(FIND(L$2,Stac!$P25))=FALSE,"+","-")</f>
        <v>-</v>
      </c>
      <c r="M16" s="82" t="str">
        <f>IF(ISERR(FIND(M$2,Stac!$P25))=FALSE,"+","-")</f>
        <v>-</v>
      </c>
      <c r="N16" s="82" t="str">
        <f>IF(ISERR(FIND(N$2,Stac!$P25))=FALSE,"+","-")</f>
        <v>-</v>
      </c>
      <c r="O16" s="82" t="str">
        <f>IF(ISERR(FIND(O$2,Stac!$P25))=FALSE,"+","-")</f>
        <v>-</v>
      </c>
      <c r="P16" s="82" t="str">
        <f>IF(ISERR(FIND(P$2,Stac!$P25))=FALSE,"+","-")</f>
        <v>-</v>
      </c>
      <c r="Q16" s="82" t="str">
        <f>IF(ISERR(FIND(Q$2,Stac!$P25))=FALSE,"+","-")</f>
        <v>-</v>
      </c>
      <c r="R16" s="82" t="str">
        <f>IF(ISERR(FIND(R$2,Stac!$P25))=FALSE,"+","-")</f>
        <v>-</v>
      </c>
      <c r="S16" s="82" t="str">
        <f>IF(ISERR(FIND(S$2,Stac!$P25))=FALSE,"+","-")</f>
        <v>-</v>
      </c>
      <c r="T16" s="82" t="str">
        <f>IF(ISERR(FIND(T$2,Stac!$P25))=FALSE,"+","-")</f>
        <v>-</v>
      </c>
      <c r="U16" s="82" t="str">
        <f>IF(ISERR(FIND(U$2,Stac!$P25))=FALSE,"+","-")</f>
        <v>-</v>
      </c>
      <c r="V16" s="82" t="str">
        <f>IF(ISERR(FIND(V$2,Stac!$P25))=FALSE,"+","-")</f>
        <v>-</v>
      </c>
      <c r="W16" s="82" t="str">
        <f>IF(ISERR(FIND(W$2,Stac!$P25))=FALSE,"+","-")</f>
        <v>-</v>
      </c>
      <c r="X16" s="82" t="str">
        <f>IF(ISERR(FIND(X$2,Stac!$P25))=FALSE,"+","-")</f>
        <v>-</v>
      </c>
      <c r="Y16" s="82" t="str">
        <f>IF(ISERR(FIND(Y$2,Stac!$P25))=FALSE,"+","-")</f>
        <v>-</v>
      </c>
      <c r="Z16" s="82" t="str">
        <f>IF(ISERR(FIND(Z$2,Stac!$P25))=FALSE,"+","-")</f>
        <v>-</v>
      </c>
      <c r="AA16" s="82" t="str">
        <f>IF(ISERR(FIND(AA$2,Stac!$P25))=FALSE,"+","-")</f>
        <v>-</v>
      </c>
      <c r="AB16" s="84" t="str">
        <f>Stac!C25</f>
        <v>Semestr 2:</v>
      </c>
      <c r="AC16" s="82" t="str">
        <f>IF(ISERR(FIND(AC$2,Stac!$Q25))=FALSE,"+","-")</f>
        <v>-</v>
      </c>
      <c r="AD16" s="82" t="str">
        <f>IF(ISERR(FIND(AD$2,Stac!$Q25))=FALSE,"+","-")</f>
        <v>-</v>
      </c>
      <c r="AE16" s="82" t="str">
        <f>IF(ISERR(FIND(AE$2,Stac!$Q25))=FALSE,"+","-")</f>
        <v>-</v>
      </c>
      <c r="AF16" s="82" t="str">
        <f>IF(ISERR(FIND(AF$2,Stac!$Q25))=FALSE,"+","-")</f>
        <v>-</v>
      </c>
    </row>
    <row r="17" spans="1:32" hidden="1" x14ac:dyDescent="0.25">
      <c r="A17" s="84" t="str">
        <f>Stac!C26</f>
        <v>Przedmiot</v>
      </c>
      <c r="B17" s="82" t="str">
        <f>IF(ISERR(FIND(B$2,Stac!$O26))=FALSE,"+","-")</f>
        <v>-</v>
      </c>
      <c r="C17" s="82" t="str">
        <f>IF(ISERR(FIND(C$2,Stac!$O26))=FALSE,"+","-")</f>
        <v>-</v>
      </c>
      <c r="D17" s="82" t="str">
        <f>IF(ISERR(FIND(D$2,Stac!$O26))=FALSE,"+","-")</f>
        <v>-</v>
      </c>
      <c r="E17" s="82" t="str">
        <f>IF(ISERR(FIND(E$2,Stac!$O26))=FALSE,"+","-")</f>
        <v>-</v>
      </c>
      <c r="F17" s="82" t="str">
        <f>IF(ISERR(FIND(F$2,Stac!$O26))=FALSE,"+","-")</f>
        <v>-</v>
      </c>
      <c r="G17" s="82" t="str">
        <f>IF(ISERR(FIND(G$2,Stac!$O26))=FALSE,"+","-")</f>
        <v>-</v>
      </c>
      <c r="H17" s="82" t="str">
        <f>IF(ISERR(FIND(H$2,Stac!$O26))=FALSE,"+","-")</f>
        <v>-</v>
      </c>
      <c r="I17" s="82" t="str">
        <f>IF(ISERR(FIND(I$2,Stac!$O26))=FALSE,"+","-")</f>
        <v>-</v>
      </c>
      <c r="J17" s="82" t="str">
        <f>IF(ISERR(FIND(J$2,Stac!$O26))=FALSE,"+","-")</f>
        <v>-</v>
      </c>
      <c r="K17" s="84" t="str">
        <f>Stac!C26</f>
        <v>Przedmiot</v>
      </c>
      <c r="L17" s="82" t="str">
        <f>IF(ISERR(FIND(L$2,Stac!$P26))=FALSE,"+","-")</f>
        <v>-</v>
      </c>
      <c r="M17" s="82" t="str">
        <f>IF(ISERR(FIND(M$2,Stac!$P26))=FALSE,"+","-")</f>
        <v>-</v>
      </c>
      <c r="N17" s="82" t="str">
        <f>IF(ISERR(FIND(N$2,Stac!$P26))=FALSE,"+","-")</f>
        <v>-</v>
      </c>
      <c r="O17" s="82" t="str">
        <f>IF(ISERR(FIND(O$2,Stac!$P26))=FALSE,"+","-")</f>
        <v>-</v>
      </c>
      <c r="P17" s="82" t="str">
        <f>IF(ISERR(FIND(P$2,Stac!$P26))=FALSE,"+","-")</f>
        <v>-</v>
      </c>
      <c r="Q17" s="82" t="str">
        <f>IF(ISERR(FIND(Q$2,Stac!$P26))=FALSE,"+","-")</f>
        <v>-</v>
      </c>
      <c r="R17" s="82" t="str">
        <f>IF(ISERR(FIND(R$2,Stac!$P26))=FALSE,"+","-")</f>
        <v>-</v>
      </c>
      <c r="S17" s="82" t="str">
        <f>IF(ISERR(FIND(S$2,Stac!$P26))=FALSE,"+","-")</f>
        <v>-</v>
      </c>
      <c r="T17" s="82" t="str">
        <f>IF(ISERR(FIND(T$2,Stac!$P26))=FALSE,"+","-")</f>
        <v>-</v>
      </c>
      <c r="U17" s="82" t="str">
        <f>IF(ISERR(FIND(U$2,Stac!$P26))=FALSE,"+","-")</f>
        <v>-</v>
      </c>
      <c r="V17" s="82" t="str">
        <f>IF(ISERR(FIND(V$2,Stac!$P26))=FALSE,"+","-")</f>
        <v>-</v>
      </c>
      <c r="W17" s="82" t="str">
        <f>IF(ISERR(FIND(W$2,Stac!$P26))=FALSE,"+","-")</f>
        <v>-</v>
      </c>
      <c r="X17" s="82" t="str">
        <f>IF(ISERR(FIND(X$2,Stac!$P26))=FALSE,"+","-")</f>
        <v>-</v>
      </c>
      <c r="Y17" s="82" t="str">
        <f>IF(ISERR(FIND(Y$2,Stac!$P26))=FALSE,"+","-")</f>
        <v>-</v>
      </c>
      <c r="Z17" s="82" t="str">
        <f>IF(ISERR(FIND(Z$2,Stac!$P26))=FALSE,"+","-")</f>
        <v>-</v>
      </c>
      <c r="AA17" s="82" t="str">
        <f>IF(ISERR(FIND(AA$2,Stac!$P26))=FALSE,"+","-")</f>
        <v>-</v>
      </c>
      <c r="AB17" s="84" t="str">
        <f>Stac!C26</f>
        <v>Przedmiot</v>
      </c>
      <c r="AC17" s="82" t="str">
        <f>IF(ISERR(FIND(AC$2,Stac!$Q26))=FALSE,"+","-")</f>
        <v>-</v>
      </c>
      <c r="AD17" s="82" t="str">
        <f>IF(ISERR(FIND(AD$2,Stac!$Q26))=FALSE,"+","-")</f>
        <v>-</v>
      </c>
      <c r="AE17" s="82" t="str">
        <f>IF(ISERR(FIND(AE$2,Stac!$Q26))=FALSE,"+","-")</f>
        <v>-</v>
      </c>
      <c r="AF17" s="82" t="str">
        <f>IF(ISERR(FIND(AF$2,Stac!$Q26))=FALSE,"+","-")</f>
        <v>-</v>
      </c>
    </row>
    <row r="18" spans="1:32" s="173" customFormat="1" ht="25" x14ac:dyDescent="0.25">
      <c r="A18" s="209" t="str">
        <f>Stac!C27</f>
        <v>Architektura i weryfikacja oprogramowania (Software Architecture and Verification)</v>
      </c>
      <c r="B18" s="82" t="str">
        <f>IF(ISERR(FIND(B$2,Stac!$O27))=FALSE,"+","-")</f>
        <v>-</v>
      </c>
      <c r="C18" s="82" t="str">
        <f>IF(ISERR(FIND(C$2,Stac!$O27))=FALSE,"+","-")</f>
        <v>+</v>
      </c>
      <c r="D18" s="82" t="str">
        <f>IF(ISERR(FIND(D$2,Stac!$O27))=FALSE,"+","-")</f>
        <v>+</v>
      </c>
      <c r="E18" s="82" t="str">
        <f>IF(ISERR(FIND(E$2,Stac!$O27))=FALSE,"+","-")</f>
        <v>+</v>
      </c>
      <c r="F18" s="82" t="str">
        <f>IF(ISERR(FIND(F$2,Stac!$O27))=FALSE,"+","-")</f>
        <v>+</v>
      </c>
      <c r="G18" s="82" t="str">
        <f>IF(ISERR(FIND(G$2,Stac!$O27))=FALSE,"+","-")</f>
        <v>+</v>
      </c>
      <c r="H18" s="82" t="str">
        <f>IF(ISERR(FIND(H$2,Stac!$O27))=FALSE,"+","-")</f>
        <v>-</v>
      </c>
      <c r="I18" s="82" t="str">
        <f>IF(ISERR(FIND(I$2,Stac!$O27))=FALSE,"+","-")</f>
        <v>-</v>
      </c>
      <c r="J18" s="82" t="str">
        <f>IF(ISERR(FIND(J$2,Stac!$O27))=FALSE,"+","-")</f>
        <v>-</v>
      </c>
      <c r="K18" s="209" t="str">
        <f>Stac!C27</f>
        <v>Architektura i weryfikacja oprogramowania (Software Architecture and Verification)</v>
      </c>
      <c r="L18" s="82" t="str">
        <f>IF(ISERR(FIND(L$2,Stac!$P27))=FALSE,"+","-")</f>
        <v>+</v>
      </c>
      <c r="M18" s="82" t="str">
        <f>IF(ISERR(FIND(M$2,Stac!$P27))=FALSE,"+","-")</f>
        <v>-</v>
      </c>
      <c r="N18" s="82" t="str">
        <f>IF(ISERR(FIND(N$2,Stac!$P27))=FALSE,"+","-")</f>
        <v>-</v>
      </c>
      <c r="O18" s="82" t="str">
        <f>IF(ISERR(FIND(O$2,Stac!$P27))=FALSE,"+","-")</f>
        <v>+</v>
      </c>
      <c r="P18" s="82" t="str">
        <f>IF(ISERR(FIND(P$2,Stac!$P27))=FALSE,"+","-")</f>
        <v>+</v>
      </c>
      <c r="Q18" s="82" t="str">
        <f>IF(ISERR(FIND(Q$2,Stac!$P27))=FALSE,"+","-")</f>
        <v>+</v>
      </c>
      <c r="R18" s="82" t="str">
        <f>IF(ISERR(FIND(R$2,Stac!$P27))=FALSE,"+","-")</f>
        <v>-</v>
      </c>
      <c r="S18" s="82" t="str">
        <f>IF(ISERR(FIND(S$2,Stac!$P27))=FALSE,"+","-")</f>
        <v>+</v>
      </c>
      <c r="T18" s="82" t="str">
        <f>IF(ISERR(FIND(T$2,Stac!$P27))=FALSE,"+","-")</f>
        <v>+</v>
      </c>
      <c r="U18" s="82" t="str">
        <f>IF(ISERR(FIND(U$2,Stac!$P27))=FALSE,"+","-")</f>
        <v>-</v>
      </c>
      <c r="V18" s="82" t="str">
        <f>IF(ISERR(FIND(V$2,Stac!$P27))=FALSE,"+","-")</f>
        <v>+</v>
      </c>
      <c r="W18" s="82" t="str">
        <f>IF(ISERR(FIND(W$2,Stac!$P27))=FALSE,"+","-")</f>
        <v>-</v>
      </c>
      <c r="X18" s="82" t="str">
        <f>IF(ISERR(FIND(X$2,Stac!$P27))=FALSE,"+","-")</f>
        <v>-</v>
      </c>
      <c r="Y18" s="82" t="str">
        <f>IF(ISERR(FIND(Y$2,Stac!$P27))=FALSE,"+","-")</f>
        <v>+</v>
      </c>
      <c r="Z18" s="82" t="str">
        <f>IF(ISERR(FIND(Z$2,Stac!$P27))=FALSE,"+","-")</f>
        <v>+</v>
      </c>
      <c r="AA18" s="82" t="str">
        <f>IF(ISERR(FIND(AA$2,Stac!$P27))=FALSE,"+","-")</f>
        <v>+</v>
      </c>
      <c r="AB18" s="109" t="str">
        <f>Stac!C27</f>
        <v>Architektura i weryfikacja oprogramowania (Software Architecture and Verification)</v>
      </c>
      <c r="AC18" s="82" t="str">
        <f>IF(ISERR(FIND(AC$2,Stac!$Q27))=FALSE,"+","-")</f>
        <v>+</v>
      </c>
      <c r="AD18" s="82" t="str">
        <f>IF(ISERR(FIND(AD$2,Stac!$Q27))=FALSE,"+","-")</f>
        <v>+</v>
      </c>
      <c r="AE18" s="82" t="str">
        <f>IF(ISERR(FIND(AE$2,Stac!$Q27))=FALSE,"+","-")</f>
        <v>-</v>
      </c>
      <c r="AF18" s="82" t="str">
        <f>IF(ISERR(FIND(AF$2,Stac!$Q27))=FALSE,"+","-")</f>
        <v>-</v>
      </c>
    </row>
    <row r="19" spans="1:32" ht="25" x14ac:dyDescent="0.25">
      <c r="A19" s="209" t="str">
        <f>Stac!C28</f>
        <v>Studio rozwoju oprogramowania 2 (Software Development Studio 2)</v>
      </c>
      <c r="B19" s="82" t="str">
        <f>IF(ISERR(FIND(B$2,Stac!$O28))=FALSE,"+","-")</f>
        <v>-</v>
      </c>
      <c r="C19" s="82" t="str">
        <f>IF(ISERR(FIND(C$2,Stac!$O28))=FALSE,"+","-")</f>
        <v>+</v>
      </c>
      <c r="D19" s="82" t="str">
        <f>IF(ISERR(FIND(D$2,Stac!$O28))=FALSE,"+","-")</f>
        <v>+</v>
      </c>
      <c r="E19" s="82" t="str">
        <f>IF(ISERR(FIND(E$2,Stac!$O28))=FALSE,"+","-")</f>
        <v>-</v>
      </c>
      <c r="F19" s="82" t="str">
        <f>IF(ISERR(FIND(F$2,Stac!$O28))=FALSE,"+","-")</f>
        <v>+</v>
      </c>
      <c r="G19" s="82" t="str">
        <f>IF(ISERR(FIND(G$2,Stac!$O28))=FALSE,"+","-")</f>
        <v>+</v>
      </c>
      <c r="H19" s="82" t="str">
        <f>IF(ISERR(FIND(H$2,Stac!$O28))=FALSE,"+","-")</f>
        <v>-</v>
      </c>
      <c r="I19" s="82" t="str">
        <f>IF(ISERR(FIND(I$2,Stac!$O28))=FALSE,"+","-")</f>
        <v>-</v>
      </c>
      <c r="J19" s="82" t="str">
        <f>IF(ISERR(FIND(J$2,Stac!$O28))=FALSE,"+","-")</f>
        <v>-</v>
      </c>
      <c r="K19" s="209" t="str">
        <f>Stac!C28</f>
        <v>Studio rozwoju oprogramowania 2 (Software Development Studio 2)</v>
      </c>
      <c r="L19" s="82" t="str">
        <f>IF(ISERR(FIND(L$2,Stac!$P28))=FALSE,"+","-")</f>
        <v>+</v>
      </c>
      <c r="M19" s="82" t="str">
        <f>IF(ISERR(FIND(M$2,Stac!$P28))=FALSE,"+","-")</f>
        <v>+</v>
      </c>
      <c r="N19" s="82" t="str">
        <f>IF(ISERR(FIND(N$2,Stac!$P28))=FALSE,"+","-")</f>
        <v>-</v>
      </c>
      <c r="O19" s="82" t="str">
        <f>IF(ISERR(FIND(O$2,Stac!$P28))=FALSE,"+","-")</f>
        <v>-</v>
      </c>
      <c r="P19" s="82" t="str">
        <f>IF(ISERR(FIND(P$2,Stac!$P28))=FALSE,"+","-")</f>
        <v>+</v>
      </c>
      <c r="Q19" s="82" t="str">
        <f>IF(ISERR(FIND(Q$2,Stac!$P28))=FALSE,"+","-")</f>
        <v>+</v>
      </c>
      <c r="R19" s="82" t="str">
        <f>IF(ISERR(FIND(R$2,Stac!$P28))=FALSE,"+","-")</f>
        <v>-</v>
      </c>
      <c r="S19" s="82" t="str">
        <f>IF(ISERR(FIND(S$2,Stac!$P28))=FALSE,"+","-")</f>
        <v>+</v>
      </c>
      <c r="T19" s="82" t="str">
        <f>IF(ISERR(FIND(T$2,Stac!$P28))=FALSE,"+","-")</f>
        <v>+</v>
      </c>
      <c r="U19" s="82" t="str">
        <f>IF(ISERR(FIND(U$2,Stac!$P28))=FALSE,"+","-")</f>
        <v>-</v>
      </c>
      <c r="V19" s="82" t="str">
        <f>IF(ISERR(FIND(V$2,Stac!$P28))=FALSE,"+","-")</f>
        <v>+</v>
      </c>
      <c r="W19" s="82" t="str">
        <f>IF(ISERR(FIND(W$2,Stac!$P28))=FALSE,"+","-")</f>
        <v>+</v>
      </c>
      <c r="X19" s="82" t="str">
        <f>IF(ISERR(FIND(X$2,Stac!$P28))=FALSE,"+","-")</f>
        <v>-</v>
      </c>
      <c r="Y19" s="82" t="str">
        <f>IF(ISERR(FIND(Y$2,Stac!$P28))=FALSE,"+","-")</f>
        <v>+</v>
      </c>
      <c r="Z19" s="82" t="str">
        <f>IF(ISERR(FIND(Z$2,Stac!$P28))=FALSE,"+","-")</f>
        <v>+</v>
      </c>
      <c r="AA19" s="82" t="str">
        <f>IF(ISERR(FIND(AA$2,Stac!$P28))=FALSE,"+","-")</f>
        <v>+</v>
      </c>
      <c r="AB19" s="109" t="str">
        <f>Stac!C28</f>
        <v>Studio rozwoju oprogramowania 2 (Software Development Studio 2)</v>
      </c>
      <c r="AC19" s="82" t="str">
        <f>IF(ISERR(FIND(AC$2,Stac!$Q28))=FALSE,"+","-")</f>
        <v>-</v>
      </c>
      <c r="AD19" s="82" t="str">
        <f>IF(ISERR(FIND(AD$2,Stac!$Q28))=FALSE,"+","-")</f>
        <v>-</v>
      </c>
      <c r="AE19" s="82" t="str">
        <f>IF(ISERR(FIND(AE$2,Stac!$Q28))=FALSE,"+","-")</f>
        <v>+</v>
      </c>
      <c r="AF19" s="82" t="str">
        <f>IF(ISERR(FIND(AF$2,Stac!$Q28))=FALSE,"+","-")</f>
        <v>-</v>
      </c>
    </row>
    <row r="20" spans="1:32" ht="25" x14ac:dyDescent="0.25">
      <c r="A20" s="209" t="str">
        <f>Stac!C29</f>
        <v>Ewolucja i pielęgnacja oprogramowania (Software Evolution and Maintenance)</v>
      </c>
      <c r="B20" s="82" t="str">
        <f>IF(ISERR(FIND(B$2,Stac!$O29))=FALSE,"+","-")</f>
        <v>+</v>
      </c>
      <c r="C20" s="82" t="str">
        <f>IF(ISERR(FIND(C$2,Stac!$O29))=FALSE,"+","-")</f>
        <v>+</v>
      </c>
      <c r="D20" s="82" t="str">
        <f>IF(ISERR(FIND(D$2,Stac!$O29))=FALSE,"+","-")</f>
        <v>+</v>
      </c>
      <c r="E20" s="82" t="str">
        <f>IF(ISERR(FIND(E$2,Stac!$O29))=FALSE,"+","-")</f>
        <v>-</v>
      </c>
      <c r="F20" s="82" t="str">
        <f>IF(ISERR(FIND(F$2,Stac!$O29))=FALSE,"+","-")</f>
        <v>+</v>
      </c>
      <c r="G20" s="82" t="str">
        <f>IF(ISERR(FIND(G$2,Stac!$O29))=FALSE,"+","-")</f>
        <v>+</v>
      </c>
      <c r="H20" s="82" t="str">
        <f>IF(ISERR(FIND(H$2,Stac!$O29))=FALSE,"+","-")</f>
        <v>-</v>
      </c>
      <c r="I20" s="82" t="str">
        <f>IF(ISERR(FIND(I$2,Stac!$O29))=FALSE,"+","-")</f>
        <v>-</v>
      </c>
      <c r="J20" s="82" t="str">
        <f>IF(ISERR(FIND(J$2,Stac!$O29))=FALSE,"+","-")</f>
        <v>-</v>
      </c>
      <c r="K20" s="209" t="str">
        <f>Stac!C29</f>
        <v>Ewolucja i pielęgnacja oprogramowania (Software Evolution and Maintenance)</v>
      </c>
      <c r="L20" s="82" t="str">
        <f>IF(ISERR(FIND(L$2,Stac!$P29))=FALSE,"+","-")</f>
        <v>+</v>
      </c>
      <c r="M20" s="82" t="str">
        <f>IF(ISERR(FIND(M$2,Stac!$P29))=FALSE,"+","-")</f>
        <v>-</v>
      </c>
      <c r="N20" s="82" t="str">
        <f>IF(ISERR(FIND(N$2,Stac!$P29))=FALSE,"+","-")</f>
        <v>-</v>
      </c>
      <c r="O20" s="82" t="str">
        <f>IF(ISERR(FIND(O$2,Stac!$P29))=FALSE,"+","-")</f>
        <v>+</v>
      </c>
      <c r="P20" s="82" t="str">
        <f>IF(ISERR(FIND(P$2,Stac!$P29))=FALSE,"+","-")</f>
        <v>+</v>
      </c>
      <c r="Q20" s="82" t="str">
        <f>IF(ISERR(FIND(Q$2,Stac!$P29))=FALSE,"+","-")</f>
        <v>+</v>
      </c>
      <c r="R20" s="82" t="str">
        <f>IF(ISERR(FIND(R$2,Stac!$P29))=FALSE,"+","-")</f>
        <v>-</v>
      </c>
      <c r="S20" s="82" t="str">
        <f>IF(ISERR(FIND(S$2,Stac!$P29))=FALSE,"+","-")</f>
        <v>+</v>
      </c>
      <c r="T20" s="82" t="str">
        <f>IF(ISERR(FIND(T$2,Stac!$P29))=FALSE,"+","-")</f>
        <v>+</v>
      </c>
      <c r="U20" s="82" t="str">
        <f>IF(ISERR(FIND(U$2,Stac!$P29))=FALSE,"+","-")</f>
        <v>+</v>
      </c>
      <c r="V20" s="82" t="str">
        <f>IF(ISERR(FIND(V$2,Stac!$P29))=FALSE,"+","-")</f>
        <v>-</v>
      </c>
      <c r="W20" s="82" t="str">
        <f>IF(ISERR(FIND(W$2,Stac!$P29))=FALSE,"+","-")</f>
        <v>-</v>
      </c>
      <c r="X20" s="82" t="str">
        <f>IF(ISERR(FIND(X$2,Stac!$P29))=FALSE,"+","-")</f>
        <v>+</v>
      </c>
      <c r="Y20" s="82" t="str">
        <f>IF(ISERR(FIND(Y$2,Stac!$P29))=FALSE,"+","-")</f>
        <v>-</v>
      </c>
      <c r="Z20" s="82" t="str">
        <f>IF(ISERR(FIND(Z$2,Stac!$P29))=FALSE,"+","-")</f>
        <v>-</v>
      </c>
      <c r="AA20" s="82" t="str">
        <f>IF(ISERR(FIND(AA$2,Stac!$P29))=FALSE,"+","-")</f>
        <v>-</v>
      </c>
      <c r="AB20" s="109" t="str">
        <f>Stac!C29</f>
        <v>Ewolucja i pielęgnacja oprogramowania (Software Evolution and Maintenance)</v>
      </c>
      <c r="AC20" s="82" t="str">
        <f>IF(ISERR(FIND(AC$2,Stac!$Q29))=FALSE,"+","-")</f>
        <v>+</v>
      </c>
      <c r="AD20" s="82" t="str">
        <f>IF(ISERR(FIND(AD$2,Stac!$Q29))=FALSE,"+","-")</f>
        <v>+</v>
      </c>
      <c r="AE20" s="82" t="str">
        <f>IF(ISERR(FIND(AE$2,Stac!$Q29))=FALSE,"+","-")</f>
        <v>-</v>
      </c>
      <c r="AF20" s="82" t="str">
        <f>IF(ISERR(FIND(AF$2,Stac!$Q29))=FALSE,"+","-")</f>
        <v>-</v>
      </c>
    </row>
    <row r="21" spans="1:32" ht="25" x14ac:dyDescent="0.25">
      <c r="A21" s="209" t="str">
        <f>Stac!C30</f>
        <v>Seminarium przeddyplomowe (Pre-diploma Seminar)</v>
      </c>
      <c r="B21" s="82" t="str">
        <f>IF(ISERR(FIND(B$2,Stac!$O30))=FALSE,"+","-")</f>
        <v>-</v>
      </c>
      <c r="C21" s="82" t="str">
        <f>IF(ISERR(FIND(C$2,Stac!$O30))=FALSE,"+","-")</f>
        <v>-</v>
      </c>
      <c r="D21" s="82" t="str">
        <f>IF(ISERR(FIND(D$2,Stac!$O30))=FALSE,"+","-")</f>
        <v>+</v>
      </c>
      <c r="E21" s="82" t="str">
        <f>IF(ISERR(FIND(E$2,Stac!$O30))=FALSE,"+","-")</f>
        <v>+</v>
      </c>
      <c r="F21" s="82" t="str">
        <f>IF(ISERR(FIND(F$2,Stac!$O30))=FALSE,"+","-")</f>
        <v>+</v>
      </c>
      <c r="G21" s="82" t="str">
        <f>IF(ISERR(FIND(G$2,Stac!$O30))=FALSE,"+","-")</f>
        <v>+</v>
      </c>
      <c r="H21" s="82" t="str">
        <f>IF(ISERR(FIND(H$2,Stac!$O30))=FALSE,"+","-")</f>
        <v>-</v>
      </c>
      <c r="I21" s="82" t="str">
        <f>IF(ISERR(FIND(I$2,Stac!$O30))=FALSE,"+","-")</f>
        <v>-</v>
      </c>
      <c r="J21" s="82" t="str">
        <f>IF(ISERR(FIND(J$2,Stac!$O30))=FALSE,"+","-")</f>
        <v>-</v>
      </c>
      <c r="K21" s="209" t="str">
        <f>Stac!C30</f>
        <v>Seminarium przeddyplomowe (Pre-diploma Seminar)</v>
      </c>
      <c r="L21" s="82" t="str">
        <f>IF(ISERR(FIND(L$2,Stac!$P30))=FALSE,"+","-")</f>
        <v>+</v>
      </c>
      <c r="M21" s="82" t="str">
        <f>IF(ISERR(FIND(M$2,Stac!$P30))=FALSE,"+","-")</f>
        <v>-</v>
      </c>
      <c r="N21" s="82" t="str">
        <f>IF(ISERR(FIND(N$2,Stac!$P30))=FALSE,"+","-")</f>
        <v>-</v>
      </c>
      <c r="O21" s="82" t="str">
        <f>IF(ISERR(FIND(O$2,Stac!$P30))=FALSE,"+","-")</f>
        <v>+</v>
      </c>
      <c r="P21" s="82" t="str">
        <f>IF(ISERR(FIND(P$2,Stac!$P30))=FALSE,"+","-")</f>
        <v>+</v>
      </c>
      <c r="Q21" s="82" t="str">
        <f>IF(ISERR(FIND(Q$2,Stac!$P30))=FALSE,"+","-")</f>
        <v>+</v>
      </c>
      <c r="R21" s="82" t="str">
        <f>IF(ISERR(FIND(R$2,Stac!$P30))=FALSE,"+","-")</f>
        <v>-</v>
      </c>
      <c r="S21" s="82" t="str">
        <f>IF(ISERR(FIND(S$2,Stac!$P30))=FALSE,"+","-")</f>
        <v>-</v>
      </c>
      <c r="T21" s="82" t="str">
        <f>IF(ISERR(FIND(T$2,Stac!$P30))=FALSE,"+","-")</f>
        <v>-</v>
      </c>
      <c r="U21" s="82" t="str">
        <f>IF(ISERR(FIND(U$2,Stac!$P30))=FALSE,"+","-")</f>
        <v>-</v>
      </c>
      <c r="V21" s="82" t="str">
        <f>IF(ISERR(FIND(V$2,Stac!$P30))=FALSE,"+","-")</f>
        <v>-</v>
      </c>
      <c r="W21" s="82" t="str">
        <f>IF(ISERR(FIND(W$2,Stac!$P30))=FALSE,"+","-")</f>
        <v>+</v>
      </c>
      <c r="X21" s="82" t="str">
        <f>IF(ISERR(FIND(X$2,Stac!$P30))=FALSE,"+","-")</f>
        <v>+</v>
      </c>
      <c r="Y21" s="82" t="str">
        <f>IF(ISERR(FIND(Y$2,Stac!$P30))=FALSE,"+","-")</f>
        <v>+</v>
      </c>
      <c r="Z21" s="82" t="str">
        <f>IF(ISERR(FIND(Z$2,Stac!$P30))=FALSE,"+","-")</f>
        <v>+</v>
      </c>
      <c r="AA21" s="82" t="str">
        <f>IF(ISERR(FIND(AA$2,Stac!$P30))=FALSE,"+","-")</f>
        <v>+</v>
      </c>
      <c r="AB21" s="109" t="str">
        <f>Stac!C30</f>
        <v>Seminarium przeddyplomowe (Pre-diploma Seminar)</v>
      </c>
      <c r="AC21" s="82" t="str">
        <f>IF(ISERR(FIND(AC$2,Stac!$Q30))=FALSE,"+","-")</f>
        <v>+</v>
      </c>
      <c r="AD21" s="82" t="str">
        <f>IF(ISERR(FIND(AD$2,Stac!$Q30))=FALSE,"+","-")</f>
        <v>-</v>
      </c>
      <c r="AE21" s="82" t="str">
        <f>IF(ISERR(FIND(AE$2,Stac!$Q30))=FALSE,"+","-")</f>
        <v>-</v>
      </c>
      <c r="AF21" s="82" t="str">
        <f>IF(ISERR(FIND(AF$2,Stac!$Q30))=FALSE,"+","-")</f>
        <v>-</v>
      </c>
    </row>
    <row r="22" spans="1:32" ht="50" x14ac:dyDescent="0.25">
      <c r="A22" s="209" t="str">
        <f>Stac!C31</f>
        <v>Zarządzanie jakością i eksperymentalna inżynieria oprogramowania (Quality Management and Experimental Software Engineering)</v>
      </c>
      <c r="B22" s="82" t="str">
        <f>IF(ISERR(FIND(B$2,Stac!$O31))=FALSE,"+","-")</f>
        <v>+</v>
      </c>
      <c r="C22" s="82" t="str">
        <f>IF(ISERR(FIND(C$2,Stac!$O31))=FALSE,"+","-")</f>
        <v>+</v>
      </c>
      <c r="D22" s="82" t="str">
        <f>IF(ISERR(FIND(D$2,Stac!$O31))=FALSE,"+","-")</f>
        <v>+</v>
      </c>
      <c r="E22" s="82" t="str">
        <f>IF(ISERR(FIND(E$2,Stac!$O31))=FALSE,"+","-")</f>
        <v>-</v>
      </c>
      <c r="F22" s="82" t="str">
        <f>IF(ISERR(FIND(F$2,Stac!$O31))=FALSE,"+","-")</f>
        <v>-</v>
      </c>
      <c r="G22" s="82" t="str">
        <f>IF(ISERR(FIND(G$2,Stac!$O31))=FALSE,"+","-")</f>
        <v>-</v>
      </c>
      <c r="H22" s="82" t="str">
        <f>IF(ISERR(FIND(H$2,Stac!$O31))=FALSE,"+","-")</f>
        <v>-</v>
      </c>
      <c r="I22" s="82" t="str">
        <f>IF(ISERR(FIND(I$2,Stac!$O31))=FALSE,"+","-")</f>
        <v>+</v>
      </c>
      <c r="J22" s="82" t="str">
        <f>IF(ISERR(FIND(J$2,Stac!$O31))=FALSE,"+","-")</f>
        <v>-</v>
      </c>
      <c r="K22" s="209" t="str">
        <f>Stac!C31</f>
        <v>Zarządzanie jakością i eksperymentalna inżynieria oprogramowania (Quality Management and Experimental Software Engineering)</v>
      </c>
      <c r="L22" s="82" t="str">
        <f>IF(ISERR(FIND(L$2,Stac!$P31))=FALSE,"+","-")</f>
        <v>+</v>
      </c>
      <c r="M22" s="82" t="str">
        <f>IF(ISERR(FIND(M$2,Stac!$P31))=FALSE,"+","-")</f>
        <v>-</v>
      </c>
      <c r="N22" s="82" t="str">
        <f>IF(ISERR(FIND(N$2,Stac!$P31))=FALSE,"+","-")</f>
        <v>+</v>
      </c>
      <c r="O22" s="82" t="str">
        <f>IF(ISERR(FIND(O$2,Stac!$P31))=FALSE,"+","-")</f>
        <v>+</v>
      </c>
      <c r="P22" s="82" t="str">
        <f>IF(ISERR(FIND(P$2,Stac!$P31))=FALSE,"+","-")</f>
        <v>+</v>
      </c>
      <c r="Q22" s="82" t="str">
        <f>IF(ISERR(FIND(Q$2,Stac!$P31))=FALSE,"+","-")</f>
        <v>+</v>
      </c>
      <c r="R22" s="82" t="str">
        <f>IF(ISERR(FIND(R$2,Stac!$P31))=FALSE,"+","-")</f>
        <v>-</v>
      </c>
      <c r="S22" s="82" t="str">
        <f>IF(ISERR(FIND(S$2,Stac!$P31))=FALSE,"+","-")</f>
        <v>-</v>
      </c>
      <c r="T22" s="82" t="str">
        <f>IF(ISERR(FIND(T$2,Stac!$P31))=FALSE,"+","-")</f>
        <v>+</v>
      </c>
      <c r="U22" s="82" t="str">
        <f>IF(ISERR(FIND(U$2,Stac!$P31))=FALSE,"+","-")</f>
        <v>-</v>
      </c>
      <c r="V22" s="82" t="str">
        <f>IF(ISERR(FIND(V$2,Stac!$P31))=FALSE,"+","-")</f>
        <v>-</v>
      </c>
      <c r="W22" s="82" t="str">
        <f>IF(ISERR(FIND(W$2,Stac!$P31))=FALSE,"+","-")</f>
        <v>-</v>
      </c>
      <c r="X22" s="82" t="str">
        <f>IF(ISERR(FIND(X$2,Stac!$P31))=FALSE,"+","-")</f>
        <v>+</v>
      </c>
      <c r="Y22" s="82" t="str">
        <f>IF(ISERR(FIND(Y$2,Stac!$P31))=FALSE,"+","-")</f>
        <v>+</v>
      </c>
      <c r="Z22" s="82" t="str">
        <f>IF(ISERR(FIND(Z$2,Stac!$P31))=FALSE,"+","-")</f>
        <v>-</v>
      </c>
      <c r="AA22" s="82" t="str">
        <f>IF(ISERR(FIND(AA$2,Stac!$P31))=FALSE,"+","-")</f>
        <v>-</v>
      </c>
      <c r="AB22" s="109" t="str">
        <f>Stac!C31</f>
        <v>Zarządzanie jakością i eksperymentalna inżynieria oprogramowania (Quality Management and Experimental Software Engineering)</v>
      </c>
      <c r="AC22" s="82" t="str">
        <f>IF(ISERR(FIND(AC$2,Stac!$Q31))=FALSE,"+","-")</f>
        <v>-</v>
      </c>
      <c r="AD22" s="82" t="str">
        <f>IF(ISERR(FIND(AD$2,Stac!$Q31))=FALSE,"+","-")</f>
        <v>+</v>
      </c>
      <c r="AE22" s="82" t="str">
        <f>IF(ISERR(FIND(AE$2,Stac!$Q31))=FALSE,"+","-")</f>
        <v>+</v>
      </c>
      <c r="AF22" s="82" t="str">
        <f>IF(ISERR(FIND(AF$2,Stac!$Q31))=FALSE,"+","-")</f>
        <v>+</v>
      </c>
    </row>
    <row r="23" spans="1:32" hidden="1" x14ac:dyDescent="0.25">
      <c r="A23" s="209">
        <f>Stac!C32</f>
        <v>0</v>
      </c>
      <c r="B23" s="82" t="str">
        <f>IF(ISERR(FIND(B$2,Stac!$O32))=FALSE,"+","-")</f>
        <v>-</v>
      </c>
      <c r="C23" s="82" t="str">
        <f>IF(ISERR(FIND(C$2,Stac!$O32))=FALSE,"+","-")</f>
        <v>-</v>
      </c>
      <c r="D23" s="82" t="str">
        <f>IF(ISERR(FIND(D$2,Stac!$O32))=FALSE,"+","-")</f>
        <v>-</v>
      </c>
      <c r="E23" s="82" t="str">
        <f>IF(ISERR(FIND(E$2,Stac!$O32))=FALSE,"+","-")</f>
        <v>-</v>
      </c>
      <c r="F23" s="82" t="str">
        <f>IF(ISERR(FIND(F$2,Stac!$O32))=FALSE,"+","-")</f>
        <v>-</v>
      </c>
      <c r="G23" s="82" t="str">
        <f>IF(ISERR(FIND(G$2,Stac!$O32))=FALSE,"+","-")</f>
        <v>-</v>
      </c>
      <c r="H23" s="82" t="str">
        <f>IF(ISERR(FIND(H$2,Stac!$O32))=FALSE,"+","-")</f>
        <v>-</v>
      </c>
      <c r="I23" s="82" t="str">
        <f>IF(ISERR(FIND(I$2,Stac!$O32))=FALSE,"+","-")</f>
        <v>-</v>
      </c>
      <c r="J23" s="82" t="str">
        <f>IF(ISERR(FIND(J$2,Stac!$O32))=FALSE,"+","-")</f>
        <v>-</v>
      </c>
      <c r="K23" s="209">
        <f>Stac!C32</f>
        <v>0</v>
      </c>
      <c r="L23" s="82" t="str">
        <f>IF(ISERR(FIND(L$2,Stac!$P32))=FALSE,"+","-")</f>
        <v>-</v>
      </c>
      <c r="M23" s="82" t="str">
        <f>IF(ISERR(FIND(M$2,Stac!$P32))=FALSE,"+","-")</f>
        <v>-</v>
      </c>
      <c r="N23" s="82" t="str">
        <f>IF(ISERR(FIND(N$2,Stac!$P32))=FALSE,"+","-")</f>
        <v>-</v>
      </c>
      <c r="O23" s="82" t="str">
        <f>IF(ISERR(FIND(O$2,Stac!$P32))=FALSE,"+","-")</f>
        <v>-</v>
      </c>
      <c r="P23" s="82" t="str">
        <f>IF(ISERR(FIND(P$2,Stac!$P32))=FALSE,"+","-")</f>
        <v>-</v>
      </c>
      <c r="Q23" s="82" t="str">
        <f>IF(ISERR(FIND(Q$2,Stac!$P32))=FALSE,"+","-")</f>
        <v>-</v>
      </c>
      <c r="R23" s="82" t="str">
        <f>IF(ISERR(FIND(R$2,Stac!$P32))=FALSE,"+","-")</f>
        <v>-</v>
      </c>
      <c r="S23" s="82" t="str">
        <f>IF(ISERR(FIND(S$2,Stac!$P32))=FALSE,"+","-")</f>
        <v>-</v>
      </c>
      <c r="T23" s="82" t="str">
        <f>IF(ISERR(FIND(T$2,Stac!$P32))=FALSE,"+","-")</f>
        <v>-</v>
      </c>
      <c r="U23" s="82" t="str">
        <f>IF(ISERR(FIND(U$2,Stac!$P32))=FALSE,"+","-")</f>
        <v>-</v>
      </c>
      <c r="V23" s="82" t="str">
        <f>IF(ISERR(FIND(V$2,Stac!$P32))=FALSE,"+","-")</f>
        <v>-</v>
      </c>
      <c r="W23" s="82" t="str">
        <f>IF(ISERR(FIND(W$2,Stac!$P32))=FALSE,"+","-")</f>
        <v>-</v>
      </c>
      <c r="X23" s="82" t="str">
        <f>IF(ISERR(FIND(X$2,Stac!$P32))=FALSE,"+","-")</f>
        <v>-</v>
      </c>
      <c r="Y23" s="82" t="str">
        <f>IF(ISERR(FIND(Y$2,Stac!$P32))=FALSE,"+","-")</f>
        <v>-</v>
      </c>
      <c r="Z23" s="82" t="str">
        <f>IF(ISERR(FIND(Z$2,Stac!$P32))=FALSE,"+","-")</f>
        <v>-</v>
      </c>
      <c r="AA23" s="82" t="str">
        <f>IF(ISERR(FIND(AA$2,Stac!$P32))=FALSE,"+","-")</f>
        <v>-</v>
      </c>
      <c r="AB23" s="109">
        <f>Stac!C32</f>
        <v>0</v>
      </c>
      <c r="AC23" s="82" t="str">
        <f>IF(ISERR(FIND(AC$2,Stac!$Q32))=FALSE,"+","-")</f>
        <v>-</v>
      </c>
      <c r="AD23" s="82" t="str">
        <f>IF(ISERR(FIND(AD$2,Stac!$Q32))=FALSE,"+","-")</f>
        <v>-</v>
      </c>
      <c r="AE23" s="82" t="str">
        <f>IF(ISERR(FIND(AE$2,Stac!$Q32))=FALSE,"+","-")</f>
        <v>-</v>
      </c>
      <c r="AF23" s="82" t="str">
        <f>IF(ISERR(FIND(AF$2,Stac!$Q32))=FALSE,"+","-")</f>
        <v>-</v>
      </c>
    </row>
    <row r="24" spans="1:32" ht="25" x14ac:dyDescent="0.25">
      <c r="A24" s="209" t="str">
        <f>Stac!C34</f>
        <v>Pracownia badawczo-problemowa (Research Lab)</v>
      </c>
      <c r="B24" s="82" t="str">
        <f>IF(ISERR(FIND(B$2,Stac!$O34))=FALSE,"+","-")</f>
        <v>-</v>
      </c>
      <c r="C24" s="82" t="str">
        <f>IF(ISERR(FIND(C$2,Stac!$O34))=FALSE,"+","-")</f>
        <v>+</v>
      </c>
      <c r="D24" s="82" t="str">
        <f>IF(ISERR(FIND(D$2,Stac!$O34))=FALSE,"+","-")</f>
        <v>+</v>
      </c>
      <c r="E24" s="82" t="str">
        <f>IF(ISERR(FIND(E$2,Stac!$O34))=FALSE,"+","-")</f>
        <v>+</v>
      </c>
      <c r="F24" s="82" t="str">
        <f>IF(ISERR(FIND(F$2,Stac!$O34))=FALSE,"+","-")</f>
        <v>+</v>
      </c>
      <c r="G24" s="82" t="str">
        <f>IF(ISERR(FIND(G$2,Stac!$O34))=FALSE,"+","-")</f>
        <v>+</v>
      </c>
      <c r="H24" s="82" t="str">
        <f>IF(ISERR(FIND(H$2,Stac!$O34))=FALSE,"+","-")</f>
        <v>+</v>
      </c>
      <c r="I24" s="82" t="str">
        <f>IF(ISERR(FIND(I$2,Stac!$O34))=FALSE,"+","-")</f>
        <v>-</v>
      </c>
      <c r="J24" s="82" t="str">
        <f>IF(ISERR(FIND(J$2,Stac!$O34))=FALSE,"+","-")</f>
        <v>-</v>
      </c>
      <c r="K24" s="209" t="str">
        <f>Stac!C34</f>
        <v>Pracownia badawczo-problemowa (Research Lab)</v>
      </c>
      <c r="L24" s="82" t="str">
        <f>IF(ISERR(FIND(L$2,Stac!$P34))=FALSE,"+","-")</f>
        <v>+</v>
      </c>
      <c r="M24" s="82" t="str">
        <f>IF(ISERR(FIND(M$2,Stac!$P34))=FALSE,"+","-")</f>
        <v>-</v>
      </c>
      <c r="N24" s="82" t="str">
        <f>IF(ISERR(FIND(N$2,Stac!$P34))=FALSE,"+","-")</f>
        <v>+</v>
      </c>
      <c r="O24" s="82" t="str">
        <f>IF(ISERR(FIND(O$2,Stac!$P34))=FALSE,"+","-")</f>
        <v>+</v>
      </c>
      <c r="P24" s="82" t="str">
        <f>IF(ISERR(FIND(P$2,Stac!$P34))=FALSE,"+","-")</f>
        <v>-</v>
      </c>
      <c r="Q24" s="82" t="str">
        <f>IF(ISERR(FIND(Q$2,Stac!$P34))=FALSE,"+","-")</f>
        <v>+</v>
      </c>
      <c r="R24" s="82" t="str">
        <f>IF(ISERR(FIND(R$2,Stac!$P34))=FALSE,"+","-")</f>
        <v>-</v>
      </c>
      <c r="S24" s="82" t="str">
        <f>IF(ISERR(FIND(S$2,Stac!$P34))=FALSE,"+","-")</f>
        <v>-</v>
      </c>
      <c r="T24" s="82" t="str">
        <f>IF(ISERR(FIND(T$2,Stac!$P34))=FALSE,"+","-")</f>
        <v>-</v>
      </c>
      <c r="U24" s="82" t="str">
        <f>IF(ISERR(FIND(U$2,Stac!$P34))=FALSE,"+","-")</f>
        <v>+</v>
      </c>
      <c r="V24" s="82" t="str">
        <f>IF(ISERR(FIND(V$2,Stac!$P34))=FALSE,"+","-")</f>
        <v>-</v>
      </c>
      <c r="W24" s="82" t="str">
        <f>IF(ISERR(FIND(W$2,Stac!$P34))=FALSE,"+","-")</f>
        <v>-</v>
      </c>
      <c r="X24" s="82" t="str">
        <f>IF(ISERR(FIND(X$2,Stac!$P34))=FALSE,"+","-")</f>
        <v>+</v>
      </c>
      <c r="Y24" s="82" t="str">
        <f>IF(ISERR(FIND(Y$2,Stac!$P34))=FALSE,"+","-")</f>
        <v>-</v>
      </c>
      <c r="Z24" s="82" t="str">
        <f>IF(ISERR(FIND(Z$2,Stac!$P34))=FALSE,"+","-")</f>
        <v>+</v>
      </c>
      <c r="AA24" s="82" t="str">
        <f>IF(ISERR(FIND(AA$2,Stac!$P34))=FALSE,"+","-")</f>
        <v>+</v>
      </c>
      <c r="AB24" s="109" t="str">
        <f>Stac!C34</f>
        <v>Pracownia badawczo-problemowa (Research Lab)</v>
      </c>
      <c r="AC24" s="82" t="str">
        <f>IF(ISERR(FIND(AC$2,Stac!$Q34))=FALSE,"+","-")</f>
        <v>+</v>
      </c>
      <c r="AD24" s="82" t="str">
        <f>IF(ISERR(FIND(AD$2,Stac!$Q34))=FALSE,"+","-")</f>
        <v>+</v>
      </c>
      <c r="AE24" s="82" t="str">
        <f>IF(ISERR(FIND(AE$2,Stac!$Q34))=FALSE,"+","-")</f>
        <v>+</v>
      </c>
      <c r="AF24" s="82" t="str">
        <f>IF(ISERR(FIND(AF$2,Stac!$Q34))=FALSE,"+","-")</f>
        <v>+</v>
      </c>
    </row>
    <row r="25" spans="1:32" ht="25" x14ac:dyDescent="0.25">
      <c r="A25" s="209" t="str">
        <f>Stac!C35</f>
        <v>Oprogramowanie w branży finansowej (Software in FinTech)</v>
      </c>
      <c r="B25" s="82" t="str">
        <f>IF(ISERR(FIND(B$2,Stac!$O35))=FALSE,"+","-")</f>
        <v>-</v>
      </c>
      <c r="C25" s="82" t="str">
        <f>IF(ISERR(FIND(C$2,Stac!$O35))=FALSE,"+","-")</f>
        <v>-</v>
      </c>
      <c r="D25" s="82" t="str">
        <f>IF(ISERR(FIND(D$2,Stac!$O35))=FALSE,"+","-")</f>
        <v>+</v>
      </c>
      <c r="E25" s="82" t="str">
        <f>IF(ISERR(FIND(E$2,Stac!$O35))=FALSE,"+","-")</f>
        <v>-</v>
      </c>
      <c r="F25" s="82" t="str">
        <f>IF(ISERR(FIND(F$2,Stac!$O35))=FALSE,"+","-")</f>
        <v>-</v>
      </c>
      <c r="G25" s="82" t="str">
        <f>IF(ISERR(FIND(G$2,Stac!$O35))=FALSE,"+","-")</f>
        <v>+</v>
      </c>
      <c r="H25" s="82" t="str">
        <f>IF(ISERR(FIND(H$2,Stac!$O35))=FALSE,"+","-")</f>
        <v>-</v>
      </c>
      <c r="I25" s="82" t="str">
        <f>IF(ISERR(FIND(I$2,Stac!$O35))=FALSE,"+","-")</f>
        <v>-</v>
      </c>
      <c r="J25" s="82" t="str">
        <f>IF(ISERR(FIND(J$2,Stac!$O35))=FALSE,"+","-")</f>
        <v>-</v>
      </c>
      <c r="K25" s="209" t="str">
        <f>Stac!C35</f>
        <v>Oprogramowanie w branży finansowej (Software in FinTech)</v>
      </c>
      <c r="L25" s="82" t="str">
        <f>IF(ISERR(FIND(L$2,Stac!$P35))=FALSE,"+","-")</f>
        <v>-</v>
      </c>
      <c r="M25" s="82" t="str">
        <f>IF(ISERR(FIND(M$2,Stac!$P35))=FALSE,"+","-")</f>
        <v>-</v>
      </c>
      <c r="N25" s="82" t="str">
        <f>IF(ISERR(FIND(N$2,Stac!$P35))=FALSE,"+","-")</f>
        <v>+</v>
      </c>
      <c r="O25" s="82" t="str">
        <f>IF(ISERR(FIND(O$2,Stac!$P35))=FALSE,"+","-")</f>
        <v>+</v>
      </c>
      <c r="P25" s="82" t="str">
        <f>IF(ISERR(FIND(P$2,Stac!$P35))=FALSE,"+","-")</f>
        <v>-</v>
      </c>
      <c r="Q25" s="82" t="str">
        <f>IF(ISERR(FIND(Q$2,Stac!$P35))=FALSE,"+","-")</f>
        <v>-</v>
      </c>
      <c r="R25" s="82" t="str">
        <f>IF(ISERR(FIND(R$2,Stac!$P35))=FALSE,"+","-")</f>
        <v>-</v>
      </c>
      <c r="S25" s="82" t="str">
        <f>IF(ISERR(FIND(S$2,Stac!$P35))=FALSE,"+","-")</f>
        <v>-</v>
      </c>
      <c r="T25" s="82" t="str">
        <f>IF(ISERR(FIND(T$2,Stac!$P35))=FALSE,"+","-")</f>
        <v>-</v>
      </c>
      <c r="U25" s="82" t="str">
        <f>IF(ISERR(FIND(U$2,Stac!$P35))=FALSE,"+","-")</f>
        <v>-</v>
      </c>
      <c r="V25" s="82" t="str">
        <f>IF(ISERR(FIND(V$2,Stac!$P35))=FALSE,"+","-")</f>
        <v>-</v>
      </c>
      <c r="W25" s="82" t="str">
        <f>IF(ISERR(FIND(W$2,Stac!$P35))=FALSE,"+","-")</f>
        <v>-</v>
      </c>
      <c r="X25" s="82" t="str">
        <f>IF(ISERR(FIND(X$2,Stac!$P35))=FALSE,"+","-")</f>
        <v>+</v>
      </c>
      <c r="Y25" s="82" t="str">
        <f>IF(ISERR(FIND(Y$2,Stac!$P35))=FALSE,"+","-")</f>
        <v>-</v>
      </c>
      <c r="Z25" s="82" t="str">
        <f>IF(ISERR(FIND(Z$2,Stac!$P35))=FALSE,"+","-")</f>
        <v>-</v>
      </c>
      <c r="AA25" s="82" t="str">
        <f>IF(ISERR(FIND(AA$2,Stac!$P35))=FALSE,"+","-")</f>
        <v>+</v>
      </c>
      <c r="AB25" s="109" t="str">
        <f>Stac!C35</f>
        <v>Oprogramowanie w branży finansowej (Software in FinTech)</v>
      </c>
      <c r="AC25" s="82" t="str">
        <f>IF(ISERR(FIND(AC$2,Stac!$Q35))=FALSE,"+","-")</f>
        <v>+</v>
      </c>
      <c r="AD25" s="82" t="str">
        <f>IF(ISERR(FIND(AD$2,Stac!$Q35))=FALSE,"+","-")</f>
        <v>+</v>
      </c>
      <c r="AE25" s="82" t="str">
        <f>IF(ISERR(FIND(AE$2,Stac!$Q35))=FALSE,"+","-")</f>
        <v>-</v>
      </c>
      <c r="AF25" s="82" t="str">
        <f>IF(ISERR(FIND(AF$2,Stac!$Q35))=FALSE,"+","-")</f>
        <v>-</v>
      </c>
    </row>
    <row r="26" spans="1:32" hidden="1" x14ac:dyDescent="0.25">
      <c r="A26" s="209">
        <f>Stac!C36</f>
        <v>0</v>
      </c>
      <c r="B26" s="82" t="str">
        <f>IF(ISERR(FIND(B$2,Stac!$O36))=FALSE,"+","-")</f>
        <v>-</v>
      </c>
      <c r="C26" s="82" t="str">
        <f>IF(ISERR(FIND(C$2,Stac!$O36))=FALSE,"+","-")</f>
        <v>-</v>
      </c>
      <c r="D26" s="82" t="str">
        <f>IF(ISERR(FIND(D$2,Stac!$O36))=FALSE,"+","-")</f>
        <v>-</v>
      </c>
      <c r="E26" s="82" t="str">
        <f>IF(ISERR(FIND(E$2,Stac!$O36))=FALSE,"+","-")</f>
        <v>-</v>
      </c>
      <c r="F26" s="82" t="str">
        <f>IF(ISERR(FIND(F$2,Stac!$O36))=FALSE,"+","-")</f>
        <v>-</v>
      </c>
      <c r="G26" s="82" t="str">
        <f>IF(ISERR(FIND(G$2,Stac!$O36))=FALSE,"+","-")</f>
        <v>-</v>
      </c>
      <c r="H26" s="82" t="str">
        <f>IF(ISERR(FIND(H$2,Stac!$O36))=FALSE,"+","-")</f>
        <v>-</v>
      </c>
      <c r="I26" s="82" t="str">
        <f>IF(ISERR(FIND(I$2,Stac!$O36))=FALSE,"+","-")</f>
        <v>-</v>
      </c>
      <c r="J26" s="82" t="str">
        <f>IF(ISERR(FIND(J$2,Stac!$O36))=FALSE,"+","-")</f>
        <v>-</v>
      </c>
      <c r="K26" s="209">
        <f>Stac!C36</f>
        <v>0</v>
      </c>
      <c r="L26" s="82" t="str">
        <f>IF(ISERR(FIND(L$2,Stac!$P36))=FALSE,"+","-")</f>
        <v>-</v>
      </c>
      <c r="M26" s="82" t="str">
        <f>IF(ISERR(FIND(M$2,Stac!$P36))=FALSE,"+","-")</f>
        <v>-</v>
      </c>
      <c r="N26" s="82" t="str">
        <f>IF(ISERR(FIND(N$2,Stac!$P36))=FALSE,"+","-")</f>
        <v>-</v>
      </c>
      <c r="O26" s="82" t="str">
        <f>IF(ISERR(FIND(O$2,Stac!$P36))=FALSE,"+","-")</f>
        <v>-</v>
      </c>
      <c r="P26" s="82" t="str">
        <f>IF(ISERR(FIND(P$2,Stac!$P36))=FALSE,"+","-")</f>
        <v>-</v>
      </c>
      <c r="Q26" s="82" t="str">
        <f>IF(ISERR(FIND(Q$2,Stac!$P36))=FALSE,"+","-")</f>
        <v>-</v>
      </c>
      <c r="R26" s="82" t="str">
        <f>IF(ISERR(FIND(R$2,Stac!$P36))=FALSE,"+","-")</f>
        <v>-</v>
      </c>
      <c r="S26" s="82" t="str">
        <f>IF(ISERR(FIND(S$2,Stac!$P36))=FALSE,"+","-")</f>
        <v>-</v>
      </c>
      <c r="T26" s="82" t="str">
        <f>IF(ISERR(FIND(T$2,Stac!$P36))=FALSE,"+","-")</f>
        <v>-</v>
      </c>
      <c r="U26" s="82" t="str">
        <f>IF(ISERR(FIND(U$2,Stac!$P36))=FALSE,"+","-")</f>
        <v>-</v>
      </c>
      <c r="V26" s="82" t="str">
        <f>IF(ISERR(FIND(V$2,Stac!$P36))=FALSE,"+","-")</f>
        <v>-</v>
      </c>
      <c r="W26" s="82" t="str">
        <f>IF(ISERR(FIND(W$2,Stac!$P36))=FALSE,"+","-")</f>
        <v>-</v>
      </c>
      <c r="X26" s="82" t="str">
        <f>IF(ISERR(FIND(X$2,Stac!$P36))=FALSE,"+","-")</f>
        <v>-</v>
      </c>
      <c r="Y26" s="82" t="str">
        <f>IF(ISERR(FIND(Y$2,Stac!$P36))=FALSE,"+","-")</f>
        <v>-</v>
      </c>
      <c r="Z26" s="82" t="str">
        <f>IF(ISERR(FIND(Z$2,Stac!$P36))=FALSE,"+","-")</f>
        <v>-</v>
      </c>
      <c r="AA26" s="82" t="str">
        <f>IF(ISERR(FIND(AA$2,Stac!$P36))=FALSE,"+","-")</f>
        <v>-</v>
      </c>
      <c r="AB26" s="109">
        <f>Stac!C36</f>
        <v>0</v>
      </c>
      <c r="AC26" s="82" t="str">
        <f>IF(ISERR(FIND(AC$2,Stac!$Q36))=FALSE,"+","-")</f>
        <v>-</v>
      </c>
      <c r="AD26" s="82" t="str">
        <f>IF(ISERR(FIND(AD$2,Stac!$Q36))=FALSE,"+","-")</f>
        <v>-</v>
      </c>
      <c r="AE26" s="82" t="str">
        <f>IF(ISERR(FIND(AE$2,Stac!$Q36))=FALSE,"+","-")</f>
        <v>-</v>
      </c>
      <c r="AF26" s="82" t="str">
        <f>IF(ISERR(FIND(AF$2,Stac!$Q36))=FALSE,"+","-")</f>
        <v>-</v>
      </c>
    </row>
    <row r="27" spans="1:32" ht="24.75" hidden="1" customHeight="1" x14ac:dyDescent="0.25">
      <c r="A27" s="209">
        <f>Stac!C37</f>
        <v>0</v>
      </c>
      <c r="B27" s="82" t="str">
        <f>IF(ISERR(FIND(B$2,Stac!$O37))=FALSE,"+","-")</f>
        <v>-</v>
      </c>
      <c r="C27" s="82" t="str">
        <f>IF(ISERR(FIND(C$2,Stac!$O37))=FALSE,"+","-")</f>
        <v>-</v>
      </c>
      <c r="D27" s="82" t="str">
        <f>IF(ISERR(FIND(D$2,Stac!$O37))=FALSE,"+","-")</f>
        <v>-</v>
      </c>
      <c r="E27" s="82" t="str">
        <f>IF(ISERR(FIND(E$2,Stac!$O37))=FALSE,"+","-")</f>
        <v>-</v>
      </c>
      <c r="F27" s="82" t="str">
        <f>IF(ISERR(FIND(F$2,Stac!$O37))=FALSE,"+","-")</f>
        <v>-</v>
      </c>
      <c r="G27" s="82" t="str">
        <f>IF(ISERR(FIND(G$2,Stac!$O37))=FALSE,"+","-")</f>
        <v>-</v>
      </c>
      <c r="H27" s="82" t="str">
        <f>IF(ISERR(FIND(H$2,Stac!$O37))=FALSE,"+","-")</f>
        <v>-</v>
      </c>
      <c r="I27" s="82" t="str">
        <f>IF(ISERR(FIND(I$2,Stac!$O37))=FALSE,"+","-")</f>
        <v>-</v>
      </c>
      <c r="J27" s="82" t="str">
        <f>IF(ISERR(FIND(J$2,Stac!$O37))=FALSE,"+","-")</f>
        <v>-</v>
      </c>
      <c r="K27" s="209">
        <f>Stac!C37</f>
        <v>0</v>
      </c>
      <c r="L27" s="82" t="str">
        <f>IF(ISERR(FIND(L$2,Stac!$P37))=FALSE,"+","-")</f>
        <v>-</v>
      </c>
      <c r="M27" s="82" t="str">
        <f>IF(ISERR(FIND(M$2,Stac!$P37))=FALSE,"+","-")</f>
        <v>-</v>
      </c>
      <c r="N27" s="82" t="str">
        <f>IF(ISERR(FIND(N$2,Stac!$P37))=FALSE,"+","-")</f>
        <v>-</v>
      </c>
      <c r="O27" s="82" t="str">
        <f>IF(ISERR(FIND(O$2,Stac!$P37))=FALSE,"+","-")</f>
        <v>-</v>
      </c>
      <c r="P27" s="82" t="str">
        <f>IF(ISERR(FIND(P$2,Stac!$P37))=FALSE,"+","-")</f>
        <v>-</v>
      </c>
      <c r="Q27" s="82" t="str">
        <f>IF(ISERR(FIND(Q$2,Stac!$P37))=FALSE,"+","-")</f>
        <v>-</v>
      </c>
      <c r="R27" s="82" t="str">
        <f>IF(ISERR(FIND(R$2,Stac!$P37))=FALSE,"+","-")</f>
        <v>-</v>
      </c>
      <c r="S27" s="82" t="str">
        <f>IF(ISERR(FIND(S$2,Stac!$P37))=FALSE,"+","-")</f>
        <v>-</v>
      </c>
      <c r="T27" s="82" t="str">
        <f>IF(ISERR(FIND(T$2,Stac!$P37))=FALSE,"+","-")</f>
        <v>-</v>
      </c>
      <c r="U27" s="82" t="str">
        <f>IF(ISERR(FIND(U$2,Stac!$P37))=FALSE,"+","-")</f>
        <v>-</v>
      </c>
      <c r="V27" s="82" t="str">
        <f>IF(ISERR(FIND(V$2,Stac!$P37))=FALSE,"+","-")</f>
        <v>-</v>
      </c>
      <c r="W27" s="82" t="str">
        <f>IF(ISERR(FIND(W$2,Stac!$P37))=FALSE,"+","-")</f>
        <v>-</v>
      </c>
      <c r="X27" s="82" t="str">
        <f>IF(ISERR(FIND(X$2,Stac!$P37))=FALSE,"+","-")</f>
        <v>-</v>
      </c>
      <c r="Y27" s="82" t="str">
        <f>IF(ISERR(FIND(Y$2,Stac!$P37))=FALSE,"+","-")</f>
        <v>-</v>
      </c>
      <c r="Z27" s="82" t="str">
        <f>IF(ISERR(FIND(Z$2,Stac!$P37))=FALSE,"+","-")</f>
        <v>-</v>
      </c>
      <c r="AA27" s="82" t="str">
        <f>IF(ISERR(FIND(AA$2,Stac!$P37))=FALSE,"+","-")</f>
        <v>-</v>
      </c>
      <c r="AB27" s="109">
        <f>Stac!C37</f>
        <v>0</v>
      </c>
      <c r="AC27" s="82" t="str">
        <f>IF(ISERR(FIND(AC$2,Stac!$Q37))=FALSE,"+","-")</f>
        <v>-</v>
      </c>
      <c r="AD27" s="82" t="str">
        <f>IF(ISERR(FIND(AD$2,Stac!$Q37))=FALSE,"+","-")</f>
        <v>-</v>
      </c>
      <c r="AE27" s="82" t="str">
        <f>IF(ISERR(FIND(AE$2,Stac!$Q37))=FALSE,"+","-")</f>
        <v>-</v>
      </c>
      <c r="AF27" s="82" t="str">
        <f>IF(ISERR(FIND(AF$2,Stac!$Q37))=FALSE,"+","-")</f>
        <v>-</v>
      </c>
    </row>
    <row r="28" spans="1:32" ht="24.75" hidden="1" customHeight="1" x14ac:dyDescent="0.25">
      <c r="A28" s="209" t="str">
        <f>Stac!C38</f>
        <v>Semestr 3:</v>
      </c>
      <c r="B28" s="82" t="str">
        <f>IF(ISERR(FIND(B$2,Stac!$O37))=FALSE,"+","-")</f>
        <v>-</v>
      </c>
      <c r="C28" s="82" t="str">
        <f>IF(ISERR(FIND(C$2,Stac!$O37))=FALSE,"+","-")</f>
        <v>-</v>
      </c>
      <c r="D28" s="82" t="str">
        <f>IF(ISERR(FIND(D$2,Stac!$O37))=FALSE,"+","-")</f>
        <v>-</v>
      </c>
      <c r="E28" s="82" t="str">
        <f>IF(ISERR(FIND(E$2,Stac!$O37))=FALSE,"+","-")</f>
        <v>-</v>
      </c>
      <c r="F28" s="82" t="str">
        <f>IF(ISERR(FIND(F$2,Stac!$O37))=FALSE,"+","-")</f>
        <v>-</v>
      </c>
      <c r="G28" s="82" t="str">
        <f>IF(ISERR(FIND(G$2,Stac!$O37))=FALSE,"+","-")</f>
        <v>-</v>
      </c>
      <c r="H28" s="82" t="str">
        <f>IF(ISERR(FIND(H$2,Stac!$O37))=FALSE,"+","-")</f>
        <v>-</v>
      </c>
      <c r="I28" s="82" t="str">
        <f>IF(ISERR(FIND(I$2,Stac!$O37))=FALSE,"+","-")</f>
        <v>-</v>
      </c>
      <c r="J28" s="82" t="str">
        <f>IF(ISERR(FIND(J$2,Stac!$O37))=FALSE,"+","-")</f>
        <v>-</v>
      </c>
      <c r="K28" s="209" t="str">
        <f>Stac!C38</f>
        <v>Semestr 3:</v>
      </c>
      <c r="L28" s="82" t="str">
        <f>IF(ISERR(FIND(L$2,Stac!$P38))=FALSE,"+","-")</f>
        <v>-</v>
      </c>
      <c r="M28" s="82" t="str">
        <f>IF(ISERR(FIND(M$2,Stac!$P38))=FALSE,"+","-")</f>
        <v>-</v>
      </c>
      <c r="N28" s="82" t="str">
        <f>IF(ISERR(FIND(N$2,Stac!$P38))=FALSE,"+","-")</f>
        <v>-</v>
      </c>
      <c r="O28" s="82" t="str">
        <f>IF(ISERR(FIND(O$2,Stac!$P38))=FALSE,"+","-")</f>
        <v>-</v>
      </c>
      <c r="P28" s="82" t="str">
        <f>IF(ISERR(FIND(P$2,Stac!$P38))=FALSE,"+","-")</f>
        <v>-</v>
      </c>
      <c r="Q28" s="82" t="str">
        <f>IF(ISERR(FIND(Q$2,Stac!$P38))=FALSE,"+","-")</f>
        <v>-</v>
      </c>
      <c r="R28" s="82" t="str">
        <f>IF(ISERR(FIND(R$2,Stac!$P38))=FALSE,"+","-")</f>
        <v>-</v>
      </c>
      <c r="S28" s="82" t="str">
        <f>IF(ISERR(FIND(S$2,Stac!$P38))=FALSE,"+","-")</f>
        <v>-</v>
      </c>
      <c r="T28" s="82" t="str">
        <f>IF(ISERR(FIND(T$2,Stac!$P38))=FALSE,"+","-")</f>
        <v>-</v>
      </c>
      <c r="U28" s="82" t="str">
        <f>IF(ISERR(FIND(U$2,Stac!$P38))=FALSE,"+","-")</f>
        <v>-</v>
      </c>
      <c r="V28" s="82" t="str">
        <f>IF(ISERR(FIND(V$2,Stac!$P38))=FALSE,"+","-")</f>
        <v>-</v>
      </c>
      <c r="W28" s="82" t="str">
        <f>IF(ISERR(FIND(W$2,Stac!$P38))=FALSE,"+","-")</f>
        <v>-</v>
      </c>
      <c r="X28" s="82" t="str">
        <f>IF(ISERR(FIND(X$2,Stac!$P38))=FALSE,"+","-")</f>
        <v>-</v>
      </c>
      <c r="Y28" s="82" t="str">
        <f>IF(ISERR(FIND(Y$2,Stac!$P38))=FALSE,"+","-")</f>
        <v>-</v>
      </c>
      <c r="Z28" s="82" t="str">
        <f>IF(ISERR(FIND(Z$2,Stac!$P38))=FALSE,"+","-")</f>
        <v>-</v>
      </c>
      <c r="AA28" s="82" t="str">
        <f>IF(ISERR(FIND(AA$2,Stac!$P38))=FALSE,"+","-")</f>
        <v>-</v>
      </c>
      <c r="AB28" s="109" t="str">
        <f>Stac!C38</f>
        <v>Semestr 3:</v>
      </c>
      <c r="AC28" s="82" t="str">
        <f>IF(ISERR(FIND(AC$2,Stac!$Q38))=FALSE,"+","-")</f>
        <v>-</v>
      </c>
      <c r="AD28" s="82" t="str">
        <f>IF(ISERR(FIND(AD$2,Stac!$Q38))=FALSE,"+","-")</f>
        <v>-</v>
      </c>
      <c r="AE28" s="82" t="str">
        <f>IF(ISERR(FIND(AE$2,Stac!$Q38))=FALSE,"+","-")</f>
        <v>-</v>
      </c>
      <c r="AF28" s="82" t="str">
        <f>IF(ISERR(FIND(AF$2,Stac!$Q38))=FALSE,"+","-")</f>
        <v>-</v>
      </c>
    </row>
    <row r="29" spans="1:32" x14ac:dyDescent="0.25">
      <c r="A29" s="84" t="str">
        <f>Stac!C38</f>
        <v>Semestr 3:</v>
      </c>
      <c r="B29" s="82" t="str">
        <f>IF(ISERR(FIND(B$2,Stac!$O38))=FALSE,"+","-")</f>
        <v>-</v>
      </c>
      <c r="C29" s="82" t="str">
        <f>IF(ISERR(FIND(C$2,Stac!$O38))=FALSE,"+","-")</f>
        <v>-</v>
      </c>
      <c r="D29" s="82" t="str">
        <f>IF(ISERR(FIND(D$2,Stac!$O38))=FALSE,"+","-")</f>
        <v>-</v>
      </c>
      <c r="E29" s="82" t="str">
        <f>IF(ISERR(FIND(E$2,Stac!$O38))=FALSE,"+","-")</f>
        <v>-</v>
      </c>
      <c r="F29" s="82" t="str">
        <f>IF(ISERR(FIND(F$2,Stac!$O38))=FALSE,"+","-")</f>
        <v>-</v>
      </c>
      <c r="G29" s="82" t="str">
        <f>IF(ISERR(FIND(G$2,Stac!$O38))=FALSE,"+","-")</f>
        <v>-</v>
      </c>
      <c r="H29" s="82" t="str">
        <f>IF(ISERR(FIND(H$2,Stac!$O38))=FALSE,"+","-")</f>
        <v>-</v>
      </c>
      <c r="I29" s="82" t="str">
        <f>IF(ISERR(FIND(I$2,Stac!$O38))=FALSE,"+","-")</f>
        <v>-</v>
      </c>
      <c r="J29" s="82" t="str">
        <f>IF(ISERR(FIND(J$2,Stac!$O38))=FALSE,"+","-")</f>
        <v>-</v>
      </c>
      <c r="K29" s="84" t="str">
        <f>Stac!C38</f>
        <v>Semestr 3:</v>
      </c>
      <c r="L29" s="82" t="str">
        <f>IF(ISERR(FIND(L$2,Stac!$P38))=FALSE,"+","-")</f>
        <v>-</v>
      </c>
      <c r="M29" s="82" t="str">
        <f>IF(ISERR(FIND(M$2,Stac!$P38))=FALSE,"+","-")</f>
        <v>-</v>
      </c>
      <c r="N29" s="82" t="str">
        <f>IF(ISERR(FIND(N$2,Stac!$P38))=FALSE,"+","-")</f>
        <v>-</v>
      </c>
      <c r="O29" s="82" t="str">
        <f>IF(ISERR(FIND(O$2,Stac!$P38))=FALSE,"+","-")</f>
        <v>-</v>
      </c>
      <c r="P29" s="82" t="str">
        <f>IF(ISERR(FIND(P$2,Stac!$P38))=FALSE,"+","-")</f>
        <v>-</v>
      </c>
      <c r="Q29" s="82" t="str">
        <f>IF(ISERR(FIND(Q$2,Stac!$P38))=FALSE,"+","-")</f>
        <v>-</v>
      </c>
      <c r="R29" s="82" t="str">
        <f>IF(ISERR(FIND(R$2,Stac!$P38))=FALSE,"+","-")</f>
        <v>-</v>
      </c>
      <c r="S29" s="82" t="str">
        <f>IF(ISERR(FIND(S$2,Stac!$P38))=FALSE,"+","-")</f>
        <v>-</v>
      </c>
      <c r="T29" s="82" t="str">
        <f>IF(ISERR(FIND(T$2,Stac!$P38))=FALSE,"+","-")</f>
        <v>-</v>
      </c>
      <c r="U29" s="82" t="str">
        <f>IF(ISERR(FIND(U$2,Stac!$P38))=FALSE,"+","-")</f>
        <v>-</v>
      </c>
      <c r="V29" s="82" t="str">
        <f>IF(ISERR(FIND(V$2,Stac!$P38))=FALSE,"+","-")</f>
        <v>-</v>
      </c>
      <c r="W29" s="82" t="str">
        <f>IF(ISERR(FIND(W$2,Stac!$P38))=FALSE,"+","-")</f>
        <v>-</v>
      </c>
      <c r="X29" s="82" t="str">
        <f>IF(ISERR(FIND(X$2,Stac!$P38))=FALSE,"+","-")</f>
        <v>-</v>
      </c>
      <c r="Y29" s="82" t="str">
        <f>IF(ISERR(FIND(Y$2,Stac!$P38))=FALSE,"+","-")</f>
        <v>-</v>
      </c>
      <c r="Z29" s="82" t="str">
        <f>IF(ISERR(FIND(Z$2,Stac!$P38))=FALSE,"+","-")</f>
        <v>-</v>
      </c>
      <c r="AA29" s="82" t="str">
        <f>IF(ISERR(FIND(AA$2,Stac!$P38))=FALSE,"+","-")</f>
        <v>-</v>
      </c>
      <c r="AB29" s="84" t="str">
        <f>Stac!C38</f>
        <v>Semestr 3:</v>
      </c>
      <c r="AC29" s="82" t="str">
        <f>IF(ISERR(FIND(AC$2,Stac!$Q38))=FALSE,"+","-")</f>
        <v>-</v>
      </c>
      <c r="AD29" s="82" t="str">
        <f>IF(ISERR(FIND(AD$2,Stac!$Q38))=FALSE,"+","-")</f>
        <v>-</v>
      </c>
      <c r="AE29" s="82" t="str">
        <f>IF(ISERR(FIND(AE$2,Stac!$Q38))=FALSE,"+","-")</f>
        <v>-</v>
      </c>
      <c r="AF29" s="82" t="str">
        <f>IF(ISERR(FIND(AF$2,Stac!$Q38))=FALSE,"+","-")</f>
        <v>-</v>
      </c>
    </row>
    <row r="30" spans="1:32" hidden="1" x14ac:dyDescent="0.25">
      <c r="A30" s="84" t="str">
        <f>Stac!C39</f>
        <v>Przedmiot</v>
      </c>
      <c r="B30" s="82" t="str">
        <f>IF(ISERR(FIND(B$2,Stac!$O39))=FALSE,"+","-")</f>
        <v>-</v>
      </c>
      <c r="C30" s="82" t="str">
        <f>IF(ISERR(FIND(C$2,Stac!$O39))=FALSE,"+","-")</f>
        <v>-</v>
      </c>
      <c r="D30" s="82" t="str">
        <f>IF(ISERR(FIND(D$2,Stac!$O39))=FALSE,"+","-")</f>
        <v>-</v>
      </c>
      <c r="E30" s="82" t="str">
        <f>IF(ISERR(FIND(E$2,Stac!$O39))=FALSE,"+","-")</f>
        <v>-</v>
      </c>
      <c r="F30" s="82" t="str">
        <f>IF(ISERR(FIND(F$2,Stac!$O39))=FALSE,"+","-")</f>
        <v>-</v>
      </c>
      <c r="G30" s="82" t="str">
        <f>IF(ISERR(FIND(G$2,Stac!$O39))=FALSE,"+","-")</f>
        <v>-</v>
      </c>
      <c r="H30" s="82" t="str">
        <f>IF(ISERR(FIND(H$2,Stac!$O39))=FALSE,"+","-")</f>
        <v>-</v>
      </c>
      <c r="I30" s="82" t="str">
        <f>IF(ISERR(FIND(I$2,Stac!$O39))=FALSE,"+","-")</f>
        <v>-</v>
      </c>
      <c r="J30" s="82" t="str">
        <f>IF(ISERR(FIND(J$2,Stac!$O39))=FALSE,"+","-")</f>
        <v>-</v>
      </c>
      <c r="K30" s="84" t="str">
        <f>Stac!C39</f>
        <v>Przedmiot</v>
      </c>
      <c r="L30" s="82" t="str">
        <f>IF(ISERR(FIND(L$2,Stac!$P39))=FALSE,"+","-")</f>
        <v>-</v>
      </c>
      <c r="M30" s="82" t="str">
        <f>IF(ISERR(FIND(M$2,Stac!$P39))=FALSE,"+","-")</f>
        <v>-</v>
      </c>
      <c r="N30" s="82" t="str">
        <f>IF(ISERR(FIND(N$2,Stac!$P39))=FALSE,"+","-")</f>
        <v>-</v>
      </c>
      <c r="O30" s="82" t="str">
        <f>IF(ISERR(FIND(O$2,Stac!$P39))=FALSE,"+","-")</f>
        <v>-</v>
      </c>
      <c r="P30" s="82" t="str">
        <f>IF(ISERR(FIND(P$2,Stac!$P39))=FALSE,"+","-")</f>
        <v>-</v>
      </c>
      <c r="Q30" s="82" t="str">
        <f>IF(ISERR(FIND(Q$2,Stac!$P39))=FALSE,"+","-")</f>
        <v>-</v>
      </c>
      <c r="R30" s="82" t="str">
        <f>IF(ISERR(FIND(R$2,Stac!$P39))=FALSE,"+","-")</f>
        <v>-</v>
      </c>
      <c r="S30" s="82" t="str">
        <f>IF(ISERR(FIND(S$2,Stac!$P39))=FALSE,"+","-")</f>
        <v>-</v>
      </c>
      <c r="T30" s="82" t="str">
        <f>IF(ISERR(FIND(T$2,Stac!$P39))=FALSE,"+","-")</f>
        <v>-</v>
      </c>
      <c r="U30" s="82" t="str">
        <f>IF(ISERR(FIND(U$2,Stac!$P39))=FALSE,"+","-")</f>
        <v>-</v>
      </c>
      <c r="V30" s="82" t="str">
        <f>IF(ISERR(FIND(V$2,Stac!$P39))=FALSE,"+","-")</f>
        <v>-</v>
      </c>
      <c r="W30" s="82" t="str">
        <f>IF(ISERR(FIND(W$2,Stac!$P39))=FALSE,"+","-")</f>
        <v>-</v>
      </c>
      <c r="X30" s="82" t="str">
        <f>IF(ISERR(FIND(X$2,Stac!$P39))=FALSE,"+","-")</f>
        <v>-</v>
      </c>
      <c r="Y30" s="82" t="str">
        <f>IF(ISERR(FIND(Y$2,Stac!$P39))=FALSE,"+","-")</f>
        <v>-</v>
      </c>
      <c r="Z30" s="82" t="str">
        <f>IF(ISERR(FIND(Z$2,Stac!$P39))=FALSE,"+","-")</f>
        <v>-</v>
      </c>
      <c r="AA30" s="82" t="str">
        <f>IF(ISERR(FIND(AA$2,Stac!$P39))=FALSE,"+","-")</f>
        <v>-</v>
      </c>
      <c r="AB30" s="84" t="str">
        <f>Stac!C39</f>
        <v>Przedmiot</v>
      </c>
      <c r="AC30" s="82" t="str">
        <f>IF(ISERR(FIND(AC$2,Stac!$Q39))=FALSE,"+","-")</f>
        <v>-</v>
      </c>
      <c r="AD30" s="82" t="str">
        <f>IF(ISERR(FIND(AD$2,Stac!$Q39))=FALSE,"+","-")</f>
        <v>-</v>
      </c>
      <c r="AE30" s="82" t="str">
        <f>IF(ISERR(FIND(AE$2,Stac!$Q39))=FALSE,"+","-")</f>
        <v>-</v>
      </c>
      <c r="AF30" s="82" t="str">
        <f>IF(ISERR(FIND(AF$2,Stac!$Q39))=FALSE,"+","-")</f>
        <v>-</v>
      </c>
    </row>
    <row r="31" spans="1:32" s="173" customFormat="1" x14ac:dyDescent="0.25">
      <c r="A31" s="209" t="str">
        <f>Stac!C40</f>
        <v>Seminarium dyplomowe (Diploma Seminar)</v>
      </c>
      <c r="B31" s="82" t="str">
        <f>IF(ISERR(FIND(B$2,Stac!$O40))=FALSE,"+","-")</f>
        <v>-</v>
      </c>
      <c r="C31" s="82" t="str">
        <f>IF(ISERR(FIND(C$2,Stac!$O40))=FALSE,"+","-")</f>
        <v>-</v>
      </c>
      <c r="D31" s="82" t="str">
        <f>IF(ISERR(FIND(D$2,Stac!$O40))=FALSE,"+","-")</f>
        <v>-</v>
      </c>
      <c r="E31" s="82" t="str">
        <f>IF(ISERR(FIND(E$2,Stac!$O40))=FALSE,"+","-")</f>
        <v>+</v>
      </c>
      <c r="F31" s="82" t="str">
        <f>IF(ISERR(FIND(F$2,Stac!$O40))=FALSE,"+","-")</f>
        <v>-</v>
      </c>
      <c r="G31" s="82" t="str">
        <f>IF(ISERR(FIND(G$2,Stac!$O40))=FALSE,"+","-")</f>
        <v>+</v>
      </c>
      <c r="H31" s="82" t="str">
        <f>IF(ISERR(FIND(H$2,Stac!$O40))=FALSE,"+","-")</f>
        <v>+</v>
      </c>
      <c r="I31" s="82" t="str">
        <f>IF(ISERR(FIND(I$2,Stac!$O40))=FALSE,"+","-")</f>
        <v>-</v>
      </c>
      <c r="J31" s="82" t="str">
        <f>IF(ISERR(FIND(J$2,Stac!$O40))=FALSE,"+","-")</f>
        <v>-</v>
      </c>
      <c r="K31" s="209" t="str">
        <f>Stac!C40</f>
        <v>Seminarium dyplomowe (Diploma Seminar)</v>
      </c>
      <c r="L31" s="82" t="str">
        <f>IF(ISERR(FIND(L$2,Stac!$P40))=FALSE,"+","-")</f>
        <v>+</v>
      </c>
      <c r="M31" s="82" t="str">
        <f>IF(ISERR(FIND(M$2,Stac!$P40))=FALSE,"+","-")</f>
        <v>+</v>
      </c>
      <c r="N31" s="82" t="str">
        <f>IF(ISERR(FIND(N$2,Stac!$P40))=FALSE,"+","-")</f>
        <v>-</v>
      </c>
      <c r="O31" s="82" t="str">
        <f>IF(ISERR(FIND(O$2,Stac!$P40))=FALSE,"+","-")</f>
        <v>-</v>
      </c>
      <c r="P31" s="82" t="str">
        <f>IF(ISERR(FIND(P$2,Stac!$P40))=FALSE,"+","-")</f>
        <v>-</v>
      </c>
      <c r="Q31" s="82" t="str">
        <f>IF(ISERR(FIND(Q$2,Stac!$P40))=FALSE,"+","-")</f>
        <v>-</v>
      </c>
      <c r="R31" s="82" t="str">
        <f>IF(ISERR(FIND(R$2,Stac!$P40))=FALSE,"+","-")</f>
        <v>-</v>
      </c>
      <c r="S31" s="82" t="str">
        <f>IF(ISERR(FIND(S$2,Stac!$P40))=FALSE,"+","-")</f>
        <v>-</v>
      </c>
      <c r="T31" s="82" t="str">
        <f>IF(ISERR(FIND(T$2,Stac!$P40))=FALSE,"+","-")</f>
        <v>-</v>
      </c>
      <c r="U31" s="82" t="str">
        <f>IF(ISERR(FIND(U$2,Stac!$P40))=FALSE,"+","-")</f>
        <v>-</v>
      </c>
      <c r="V31" s="82" t="str">
        <f>IF(ISERR(FIND(V$2,Stac!$P40))=FALSE,"+","-")</f>
        <v>-</v>
      </c>
      <c r="W31" s="82" t="str">
        <f>IF(ISERR(FIND(W$2,Stac!$P40))=FALSE,"+","-")</f>
        <v>+</v>
      </c>
      <c r="X31" s="82" t="str">
        <f>IF(ISERR(FIND(X$2,Stac!$P40))=FALSE,"+","-")</f>
        <v>+</v>
      </c>
      <c r="Y31" s="82" t="str">
        <f>IF(ISERR(FIND(Y$2,Stac!$P40))=FALSE,"+","-")</f>
        <v>-</v>
      </c>
      <c r="Z31" s="82" t="str">
        <f>IF(ISERR(FIND(Z$2,Stac!$P40))=FALSE,"+","-")</f>
        <v>-</v>
      </c>
      <c r="AA31" s="82" t="str">
        <f>IF(ISERR(FIND(AA$2,Stac!$P40))=FALSE,"+","-")</f>
        <v>+</v>
      </c>
      <c r="AB31" s="109" t="str">
        <f>Stac!C40</f>
        <v>Seminarium dyplomowe (Diploma Seminar)</v>
      </c>
      <c r="AC31" s="82" t="str">
        <f>IF(ISERR(FIND(AC$2,Stac!$Q40))=FALSE,"+","-")</f>
        <v>+</v>
      </c>
      <c r="AD31" s="82" t="str">
        <f>IF(ISERR(FIND(AD$2,Stac!$Q40))=FALSE,"+","-")</f>
        <v>+</v>
      </c>
      <c r="AE31" s="82" t="str">
        <f>IF(ISERR(FIND(AE$2,Stac!$Q40))=FALSE,"+","-")</f>
        <v>+</v>
      </c>
      <c r="AF31" s="82" t="str">
        <f>IF(ISERR(FIND(AF$2,Stac!$Q40))=FALSE,"+","-")</f>
        <v>+</v>
      </c>
    </row>
    <row r="32" spans="1:32" s="173" customFormat="1" ht="25" x14ac:dyDescent="0.25">
      <c r="A32" s="209" t="str">
        <f>Stac!C41</f>
        <v>Informatyka w administracji (IT in Administration)</v>
      </c>
      <c r="B32" s="82" t="str">
        <f>IF(ISERR(FIND(B$2,Stac!$O41))=FALSE,"+","-")</f>
        <v>+</v>
      </c>
      <c r="C32" s="82" t="str">
        <f>IF(ISERR(FIND(C$2,Stac!$O41))=FALSE,"+","-")</f>
        <v>+</v>
      </c>
      <c r="D32" s="82" t="str">
        <f>IF(ISERR(FIND(D$2,Stac!$O41))=FALSE,"+","-")</f>
        <v>-</v>
      </c>
      <c r="E32" s="82" t="str">
        <f>IF(ISERR(FIND(E$2,Stac!$O41))=FALSE,"+","-")</f>
        <v>-</v>
      </c>
      <c r="F32" s="82" t="str">
        <f>IF(ISERR(FIND(F$2,Stac!$O41))=FALSE,"+","-")</f>
        <v>+</v>
      </c>
      <c r="G32" s="82" t="str">
        <f>IF(ISERR(FIND(G$2,Stac!$O41))=FALSE,"+","-")</f>
        <v>-</v>
      </c>
      <c r="H32" s="82" t="str">
        <f>IF(ISERR(FIND(H$2,Stac!$O41))=FALSE,"+","-")</f>
        <v>-</v>
      </c>
      <c r="I32" s="82" t="str">
        <f>IF(ISERR(FIND(I$2,Stac!$O41))=FALSE,"+","-")</f>
        <v>-</v>
      </c>
      <c r="J32" s="82" t="str">
        <f>IF(ISERR(FIND(J$2,Stac!$O41))=FALSE,"+","-")</f>
        <v>-</v>
      </c>
      <c r="K32" s="209" t="str">
        <f>Stac!C41</f>
        <v>Informatyka w administracji (IT in Administration)</v>
      </c>
      <c r="L32" s="82" t="str">
        <f>IF(ISERR(FIND(L$2,Stac!$P41))=FALSE,"+","-")</f>
        <v>-</v>
      </c>
      <c r="M32" s="82" t="str">
        <f>IF(ISERR(FIND(M$2,Stac!$P41))=FALSE,"+","-")</f>
        <v>-</v>
      </c>
      <c r="N32" s="82" t="str">
        <f>IF(ISERR(FIND(N$2,Stac!$P41))=FALSE,"+","-")</f>
        <v>-</v>
      </c>
      <c r="O32" s="82" t="str">
        <f>IF(ISERR(FIND(O$2,Stac!$P41))=FALSE,"+","-")</f>
        <v>-</v>
      </c>
      <c r="P32" s="82" t="str">
        <f>IF(ISERR(FIND(P$2,Stac!$P41))=FALSE,"+","-")</f>
        <v>+</v>
      </c>
      <c r="Q32" s="82" t="str">
        <f>IF(ISERR(FIND(Q$2,Stac!$P41))=FALSE,"+","-")</f>
        <v>+</v>
      </c>
      <c r="R32" s="82" t="str">
        <f>IF(ISERR(FIND(R$2,Stac!$P41))=FALSE,"+","-")</f>
        <v>-</v>
      </c>
      <c r="S32" s="82" t="str">
        <f>IF(ISERR(FIND(S$2,Stac!$P41))=FALSE,"+","-")</f>
        <v>+</v>
      </c>
      <c r="T32" s="82" t="str">
        <f>IF(ISERR(FIND(T$2,Stac!$P41))=FALSE,"+","-")</f>
        <v>+</v>
      </c>
      <c r="U32" s="82" t="str">
        <f>IF(ISERR(FIND(U$2,Stac!$P41))=FALSE,"+","-")</f>
        <v>-</v>
      </c>
      <c r="V32" s="82" t="str">
        <f>IF(ISERR(FIND(V$2,Stac!$P41))=FALSE,"+","-")</f>
        <v>+</v>
      </c>
      <c r="W32" s="82" t="str">
        <f>IF(ISERR(FIND(W$2,Stac!$P41))=FALSE,"+","-")</f>
        <v>-</v>
      </c>
      <c r="X32" s="82" t="str">
        <f>IF(ISERR(FIND(X$2,Stac!$P41))=FALSE,"+","-")</f>
        <v>-</v>
      </c>
      <c r="Y32" s="82" t="str">
        <f>IF(ISERR(FIND(Y$2,Stac!$P41))=FALSE,"+","-")</f>
        <v>-</v>
      </c>
      <c r="Z32" s="82" t="str">
        <f>IF(ISERR(FIND(Z$2,Stac!$P41))=FALSE,"+","-")</f>
        <v>-</v>
      </c>
      <c r="AA32" s="82" t="str">
        <f>IF(ISERR(FIND(AA$2,Stac!$P41))=FALSE,"+","-")</f>
        <v>-</v>
      </c>
      <c r="AB32" s="109" t="str">
        <f>Stac!C41</f>
        <v>Informatyka w administracji (IT in Administration)</v>
      </c>
      <c r="AC32" s="82" t="str">
        <f>IF(ISERR(FIND(AC$2,Stac!$Q41))=FALSE,"+","-")</f>
        <v>+</v>
      </c>
      <c r="AD32" s="82" t="str">
        <f>IF(ISERR(FIND(AD$2,Stac!$Q41))=FALSE,"+","-")</f>
        <v>+</v>
      </c>
      <c r="AE32" s="82" t="str">
        <f>IF(ISERR(FIND(AE$2,Stac!$Q41))=FALSE,"+","-")</f>
        <v>-</v>
      </c>
      <c r="AF32" s="82" t="str">
        <f>IF(ISERR(FIND(AF$2,Stac!$Q41))=FALSE,"+","-")</f>
        <v>-</v>
      </c>
    </row>
    <row r="33" spans="1:32" s="173" customFormat="1" x14ac:dyDescent="0.25">
      <c r="A33" s="209" t="str">
        <f>Stac!C42</f>
        <v>Frontend Development</v>
      </c>
      <c r="B33" s="82" t="str">
        <f>IF(ISERR(FIND(B$2,Stac!$O42))=FALSE,"+","-")</f>
        <v>+</v>
      </c>
      <c r="C33" s="82" t="str">
        <f>IF(ISERR(FIND(C$2,Stac!$O42))=FALSE,"+","-")</f>
        <v>-</v>
      </c>
      <c r="D33" s="82" t="str">
        <f>IF(ISERR(FIND(D$2,Stac!$O42))=FALSE,"+","-")</f>
        <v>+</v>
      </c>
      <c r="E33" s="82" t="str">
        <f>IF(ISERR(FIND(E$2,Stac!$O42))=FALSE,"+","-")</f>
        <v>-</v>
      </c>
      <c r="F33" s="82" t="str">
        <f>IF(ISERR(FIND(F$2,Stac!$O42))=FALSE,"+","-")</f>
        <v>+</v>
      </c>
      <c r="G33" s="82" t="str">
        <f>IF(ISERR(FIND(G$2,Stac!$O42))=FALSE,"+","-")</f>
        <v>-</v>
      </c>
      <c r="H33" s="82" t="str">
        <f>IF(ISERR(FIND(H$2,Stac!$O42))=FALSE,"+","-")</f>
        <v>-</v>
      </c>
      <c r="I33" s="82" t="str">
        <f>IF(ISERR(FIND(I$2,Stac!$O42))=FALSE,"+","-")</f>
        <v>-</v>
      </c>
      <c r="J33" s="82" t="str">
        <f>IF(ISERR(FIND(J$2,Stac!$O42))=FALSE,"+","-")</f>
        <v>-</v>
      </c>
      <c r="K33" s="209" t="str">
        <f>Stac!C42</f>
        <v>Frontend Development</v>
      </c>
      <c r="L33" s="82" t="str">
        <f>IF(ISERR(FIND(L$2,Stac!$P42))=FALSE,"+","-")</f>
        <v>-</v>
      </c>
      <c r="M33" s="82" t="str">
        <f>IF(ISERR(FIND(M$2,Stac!$P42))=FALSE,"+","-")</f>
        <v>+</v>
      </c>
      <c r="N33" s="82" t="str">
        <f>IF(ISERR(FIND(N$2,Stac!$P42))=FALSE,"+","-")</f>
        <v>-</v>
      </c>
      <c r="O33" s="82" t="str">
        <f>IF(ISERR(FIND(O$2,Stac!$P42))=FALSE,"+","-")</f>
        <v>-</v>
      </c>
      <c r="P33" s="82" t="str">
        <f>IF(ISERR(FIND(P$2,Stac!$P42))=FALSE,"+","-")</f>
        <v>+</v>
      </c>
      <c r="Q33" s="82" t="str">
        <f>IF(ISERR(FIND(Q$2,Stac!$P42))=FALSE,"+","-")</f>
        <v>+</v>
      </c>
      <c r="R33" s="82" t="str">
        <f>IF(ISERR(FIND(R$2,Stac!$P42))=FALSE,"+","-")</f>
        <v>+</v>
      </c>
      <c r="S33" s="82" t="str">
        <f>IF(ISERR(FIND(S$2,Stac!$P42))=FALSE,"+","-")</f>
        <v>-</v>
      </c>
      <c r="T33" s="82" t="str">
        <f>IF(ISERR(FIND(T$2,Stac!$P42))=FALSE,"+","-")</f>
        <v>+</v>
      </c>
      <c r="U33" s="82" t="str">
        <f>IF(ISERR(FIND(U$2,Stac!$P42))=FALSE,"+","-")</f>
        <v>-</v>
      </c>
      <c r="V33" s="82" t="str">
        <f>IF(ISERR(FIND(V$2,Stac!$P42))=FALSE,"+","-")</f>
        <v>+</v>
      </c>
      <c r="W33" s="82" t="str">
        <f>IF(ISERR(FIND(W$2,Stac!$P42))=FALSE,"+","-")</f>
        <v>-</v>
      </c>
      <c r="X33" s="82" t="str">
        <f>IF(ISERR(FIND(X$2,Stac!$P42))=FALSE,"+","-")</f>
        <v>-</v>
      </c>
      <c r="Y33" s="82" t="str">
        <f>IF(ISERR(FIND(Y$2,Stac!$P42))=FALSE,"+","-")</f>
        <v>-</v>
      </c>
      <c r="Z33" s="82" t="str">
        <f>IF(ISERR(FIND(Z$2,Stac!$P42))=FALSE,"+","-")</f>
        <v>-</v>
      </c>
      <c r="AA33" s="82" t="str">
        <f>IF(ISERR(FIND(AA$2,Stac!$P42))=FALSE,"+","-")</f>
        <v>-</v>
      </c>
      <c r="AB33" s="109" t="str">
        <f>Stac!C42</f>
        <v>Frontend Development</v>
      </c>
      <c r="AC33" s="82" t="str">
        <f>IF(ISERR(FIND(AC$2,Stac!$Q42))=FALSE,"+","-")</f>
        <v>+</v>
      </c>
      <c r="AD33" s="82" t="str">
        <f>IF(ISERR(FIND(AD$2,Stac!$Q42))=FALSE,"+","-")</f>
        <v>+</v>
      </c>
      <c r="AE33" s="82" t="str">
        <f>IF(ISERR(FIND(AE$2,Stac!$Q42))=FALSE,"+","-")</f>
        <v>-</v>
      </c>
      <c r="AF33" s="82" t="str">
        <f>IF(ISERR(FIND(AF$2,Stac!$Q42))=FALSE,"+","-")</f>
        <v>-</v>
      </c>
    </row>
    <row r="34" spans="1:32" s="173" customFormat="1" ht="25" x14ac:dyDescent="0.25">
      <c r="A34" s="209" t="str">
        <f>Stac!C43</f>
        <v>Przygotowanie pracy magisterskiej (Master's Thesis Preparation)</v>
      </c>
      <c r="B34" s="82" t="str">
        <f>IF(ISERR(FIND(B$2,Stac!$O43))=FALSE,"+","-")</f>
        <v>+</v>
      </c>
      <c r="C34" s="82" t="str">
        <f>IF(ISERR(FIND(C$2,Stac!$O43))=FALSE,"+","-")</f>
        <v>+</v>
      </c>
      <c r="D34" s="82" t="str">
        <f>IF(ISERR(FIND(D$2,Stac!$O43))=FALSE,"+","-")</f>
        <v>+</v>
      </c>
      <c r="E34" s="82" t="str">
        <f>IF(ISERR(FIND(E$2,Stac!$O43))=FALSE,"+","-")</f>
        <v>+</v>
      </c>
      <c r="F34" s="82" t="str">
        <f>IF(ISERR(FIND(F$2,Stac!$O43))=FALSE,"+","-")</f>
        <v>+</v>
      </c>
      <c r="G34" s="82" t="str">
        <f>IF(ISERR(FIND(G$2,Stac!$O43))=FALSE,"+","-")</f>
        <v>+</v>
      </c>
      <c r="H34" s="82" t="str">
        <f>IF(ISERR(FIND(H$2,Stac!$O43))=FALSE,"+","-")</f>
        <v>-</v>
      </c>
      <c r="I34" s="82" t="str">
        <f>IF(ISERR(FIND(I$2,Stac!$O43))=FALSE,"+","-")</f>
        <v>-</v>
      </c>
      <c r="J34" s="82" t="str">
        <f>IF(ISERR(FIND(J$2,Stac!$O43))=FALSE,"+","-")</f>
        <v>-</v>
      </c>
      <c r="K34" s="209" t="str">
        <f>Stac!C43</f>
        <v>Przygotowanie pracy magisterskiej (Master's Thesis Preparation)</v>
      </c>
      <c r="L34" s="82" t="str">
        <f>IF(ISERR(FIND(L$2,Stac!$P43))=FALSE,"+","-")</f>
        <v>+</v>
      </c>
      <c r="M34" s="82" t="str">
        <f>IF(ISERR(FIND(M$2,Stac!$P43))=FALSE,"+","-")</f>
        <v>+</v>
      </c>
      <c r="N34" s="82" t="str">
        <f>IF(ISERR(FIND(N$2,Stac!$P43))=FALSE,"+","-")</f>
        <v>+</v>
      </c>
      <c r="O34" s="82" t="str">
        <f>IF(ISERR(FIND(O$2,Stac!$P43))=FALSE,"+","-")</f>
        <v>+</v>
      </c>
      <c r="P34" s="82" t="str">
        <f>IF(ISERR(FIND(P$2,Stac!$P43))=FALSE,"+","-")</f>
        <v>+</v>
      </c>
      <c r="Q34" s="82" t="str">
        <f>IF(ISERR(FIND(Q$2,Stac!$P43))=FALSE,"+","-")</f>
        <v>+</v>
      </c>
      <c r="R34" s="82" t="str">
        <f>IF(ISERR(FIND(R$2,Stac!$P43))=FALSE,"+","-")</f>
        <v>-</v>
      </c>
      <c r="S34" s="82" t="str">
        <f>IF(ISERR(FIND(S$2,Stac!$P43))=FALSE,"+","-")</f>
        <v>+</v>
      </c>
      <c r="T34" s="82" t="str">
        <f>IF(ISERR(FIND(T$2,Stac!$P43))=FALSE,"+","-")</f>
        <v>+</v>
      </c>
      <c r="U34" s="82" t="str">
        <f>IF(ISERR(FIND(U$2,Stac!$P43))=FALSE,"+","-")</f>
        <v>+</v>
      </c>
      <c r="V34" s="82" t="str">
        <f>IF(ISERR(FIND(V$2,Stac!$P43))=FALSE,"+","-")</f>
        <v>+</v>
      </c>
      <c r="W34" s="82" t="str">
        <f>IF(ISERR(FIND(W$2,Stac!$P43))=FALSE,"+","-")</f>
        <v>-</v>
      </c>
      <c r="X34" s="82" t="str">
        <f>IF(ISERR(FIND(X$2,Stac!$P43))=FALSE,"+","-")</f>
        <v>+</v>
      </c>
      <c r="Y34" s="82" t="str">
        <f>IF(ISERR(FIND(Y$2,Stac!$P43))=FALSE,"+","-")</f>
        <v>-</v>
      </c>
      <c r="Z34" s="82" t="str">
        <f>IF(ISERR(FIND(Z$2,Stac!$P43))=FALSE,"+","-")</f>
        <v>-</v>
      </c>
      <c r="AA34" s="82" t="str">
        <f>IF(ISERR(FIND(AA$2,Stac!$P43))=FALSE,"+","-")</f>
        <v>+</v>
      </c>
      <c r="AB34" s="109" t="str">
        <f>Stac!C43</f>
        <v>Przygotowanie pracy magisterskiej (Master's Thesis Preparation)</v>
      </c>
      <c r="AC34" s="82" t="str">
        <f>IF(ISERR(FIND(AC$2,Stac!$Q43))=FALSE,"+","-")</f>
        <v>+</v>
      </c>
      <c r="AD34" s="82" t="str">
        <f>IF(ISERR(FIND(AD$2,Stac!$Q43))=FALSE,"+","-")</f>
        <v>+</v>
      </c>
      <c r="AE34" s="82" t="str">
        <f>IF(ISERR(FIND(AE$2,Stac!$Q43))=FALSE,"+","-")</f>
        <v>+</v>
      </c>
      <c r="AF34" s="82" t="str">
        <f>IF(ISERR(FIND(AF$2,Stac!$Q43))=FALSE,"+","-")</f>
        <v>+</v>
      </c>
    </row>
    <row r="35" spans="1:32" ht="37.5" x14ac:dyDescent="0.25">
      <c r="A35" s="209" t="str">
        <f>Stac!C44</f>
        <v>(nauki społeczne): Innowacyjność i kreatywne myślenie (Innovation and Creative Thinking)</v>
      </c>
      <c r="B35" s="82" t="str">
        <f>IF(ISERR(FIND(B$2,Stac!$O44))=FALSE,"+","-")</f>
        <v>-</v>
      </c>
      <c r="C35" s="82" t="str">
        <f>IF(ISERR(FIND(C$2,Stac!$O44))=FALSE,"+","-")</f>
        <v>-</v>
      </c>
      <c r="D35" s="82" t="str">
        <f>IF(ISERR(FIND(D$2,Stac!$O44))=FALSE,"+","-")</f>
        <v>-</v>
      </c>
      <c r="E35" s="82" t="str">
        <f>IF(ISERR(FIND(E$2,Stac!$O44))=FALSE,"+","-")</f>
        <v>-</v>
      </c>
      <c r="F35" s="82" t="str">
        <f>IF(ISERR(FIND(F$2,Stac!$O44))=FALSE,"+","-")</f>
        <v>-</v>
      </c>
      <c r="G35" s="82" t="str">
        <f>IF(ISERR(FIND(G$2,Stac!$O44))=FALSE,"+","-")</f>
        <v>-</v>
      </c>
      <c r="H35" s="82" t="str">
        <f>IF(ISERR(FIND(H$2,Stac!$O44))=FALSE,"+","-")</f>
        <v>-</v>
      </c>
      <c r="I35" s="82" t="str">
        <f>IF(ISERR(FIND(I$2,Stac!$O44))=FALSE,"+","-")</f>
        <v>+</v>
      </c>
      <c r="J35" s="82" t="str">
        <f>IF(ISERR(FIND(J$2,Stac!$O44))=FALSE,"+","-")</f>
        <v>+</v>
      </c>
      <c r="K35" s="209" t="str">
        <f>Stac!C44</f>
        <v>(nauki społeczne): Innowacyjność i kreatywne myślenie (Innovation and Creative Thinking)</v>
      </c>
      <c r="L35" s="82" t="str">
        <f>IF(ISERR(FIND(L$2,Stac!$P44))=FALSE,"+","-")</f>
        <v>-</v>
      </c>
      <c r="M35" s="82" t="str">
        <f>IF(ISERR(FIND(M$2,Stac!$P44))=FALSE,"+","-")</f>
        <v>-</v>
      </c>
      <c r="N35" s="82" t="str">
        <f>IF(ISERR(FIND(N$2,Stac!$P44))=FALSE,"+","-")</f>
        <v>-</v>
      </c>
      <c r="O35" s="82" t="str">
        <f>IF(ISERR(FIND(O$2,Stac!$P44))=FALSE,"+","-")</f>
        <v>-</v>
      </c>
      <c r="P35" s="82" t="str">
        <f>IF(ISERR(FIND(P$2,Stac!$P44))=FALSE,"+","-")</f>
        <v>+</v>
      </c>
      <c r="Q35" s="82" t="str">
        <f>IF(ISERR(FIND(Q$2,Stac!$P44))=FALSE,"+","-")</f>
        <v>-</v>
      </c>
      <c r="R35" s="82" t="str">
        <f>IF(ISERR(FIND(R$2,Stac!$P44))=FALSE,"+","-")</f>
        <v>-</v>
      </c>
      <c r="S35" s="82" t="str">
        <f>IF(ISERR(FIND(S$2,Stac!$P44))=FALSE,"+","-")</f>
        <v>-</v>
      </c>
      <c r="T35" s="82" t="str">
        <f>IF(ISERR(FIND(T$2,Stac!$P44))=FALSE,"+","-")</f>
        <v>-</v>
      </c>
      <c r="U35" s="82" t="str">
        <f>IF(ISERR(FIND(U$2,Stac!$P44))=FALSE,"+","-")</f>
        <v>-</v>
      </c>
      <c r="V35" s="82" t="str">
        <f>IF(ISERR(FIND(V$2,Stac!$P44))=FALSE,"+","-")</f>
        <v>-</v>
      </c>
      <c r="W35" s="82" t="str">
        <f>IF(ISERR(FIND(W$2,Stac!$P44))=FALSE,"+","-")</f>
        <v>-</v>
      </c>
      <c r="X35" s="82" t="str">
        <f>IF(ISERR(FIND(X$2,Stac!$P44))=FALSE,"+","-")</f>
        <v>-</v>
      </c>
      <c r="Y35" s="82" t="str">
        <f>IF(ISERR(FIND(Y$2,Stac!$P44))=FALSE,"+","-")</f>
        <v>-</v>
      </c>
      <c r="Z35" s="82" t="str">
        <f>IF(ISERR(FIND(Z$2,Stac!$P44))=FALSE,"+","-")</f>
        <v>-</v>
      </c>
      <c r="AA35" s="82" t="str">
        <f>IF(ISERR(FIND(AA$2,Stac!$P44))=FALSE,"+","-")</f>
        <v>+</v>
      </c>
      <c r="AB35" s="109" t="str">
        <f>Stac!C44</f>
        <v>(nauki społeczne): Innowacyjność i kreatywne myślenie (Innovation and Creative Thinking)</v>
      </c>
      <c r="AC35" s="82" t="str">
        <f>IF(ISERR(FIND(AC$2,Stac!$Q44))=FALSE,"+","-")</f>
        <v>-</v>
      </c>
      <c r="AD35" s="82" t="str">
        <f>IF(ISERR(FIND(AD$2,Stac!$Q44))=FALSE,"+","-")</f>
        <v>-</v>
      </c>
      <c r="AE35" s="82" t="str">
        <f>IF(ISERR(FIND(AE$2,Stac!$Q44))=FALSE,"+","-")</f>
        <v>+</v>
      </c>
      <c r="AF35" s="82" t="str">
        <f>IF(ISERR(FIND(AF$2,Stac!$Q44))=FALSE,"+","-")</f>
        <v>-</v>
      </c>
    </row>
    <row r="36" spans="1:32" ht="69" customHeight="1" x14ac:dyDescent="0.25">
      <c r="A36" s="209" t="str">
        <f>Stac!C45</f>
        <v>(nauki humanistyczne): Komunikacja interpersonalna (Interpersonal Communication)</v>
      </c>
      <c r="B36" s="82" t="str">
        <f>IF(ISERR(FIND(B$2,Stac!$O45))=FALSE,"+","-")</f>
        <v>-</v>
      </c>
      <c r="C36" s="82" t="str">
        <f>IF(ISERR(FIND(C$2,Stac!$O45))=FALSE,"+","-")</f>
        <v>-</v>
      </c>
      <c r="D36" s="82" t="str">
        <f>IF(ISERR(FIND(D$2,Stac!$O45))=FALSE,"+","-")</f>
        <v>-</v>
      </c>
      <c r="E36" s="82" t="str">
        <f>IF(ISERR(FIND(E$2,Stac!$O45))=FALSE,"+","-")</f>
        <v>-</v>
      </c>
      <c r="F36" s="82" t="str">
        <f>IF(ISERR(FIND(F$2,Stac!$O45))=FALSE,"+","-")</f>
        <v>-</v>
      </c>
      <c r="G36" s="82" t="str">
        <f>IF(ISERR(FIND(G$2,Stac!$O45))=FALSE,"+","-")</f>
        <v>-</v>
      </c>
      <c r="H36" s="82" t="str">
        <f>IF(ISERR(FIND(H$2,Stac!$O45))=FALSE,"+","-")</f>
        <v>-</v>
      </c>
      <c r="I36" s="82" t="str">
        <f>IF(ISERR(FIND(I$2,Stac!$O45))=FALSE,"+","-")</f>
        <v>-</v>
      </c>
      <c r="J36" s="82" t="str">
        <f>IF(ISERR(FIND(J$2,Stac!$O45))=FALSE,"+","-")</f>
        <v>-</v>
      </c>
      <c r="K36" s="209" t="str">
        <f>Stac!C45</f>
        <v>(nauki humanistyczne): Komunikacja interpersonalna (Interpersonal Communication)</v>
      </c>
      <c r="L36" s="82" t="str">
        <f>IF(ISERR(FIND(L$2,Stac!$P45))=FALSE,"+","-")</f>
        <v>-</v>
      </c>
      <c r="M36" s="82" t="str">
        <f>IF(ISERR(FIND(M$2,Stac!$P45))=FALSE,"+","-")</f>
        <v>+</v>
      </c>
      <c r="N36" s="82" t="str">
        <f>IF(ISERR(FIND(N$2,Stac!$P45))=FALSE,"+","-")</f>
        <v>-</v>
      </c>
      <c r="O36" s="82" t="str">
        <f>IF(ISERR(FIND(O$2,Stac!$P45))=FALSE,"+","-")</f>
        <v>-</v>
      </c>
      <c r="P36" s="82" t="str">
        <f>IF(ISERR(FIND(P$2,Stac!$P45))=FALSE,"+","-")</f>
        <v>-</v>
      </c>
      <c r="Q36" s="82" t="str">
        <f>IF(ISERR(FIND(Q$2,Stac!$P45))=FALSE,"+","-")</f>
        <v>-</v>
      </c>
      <c r="R36" s="82" t="str">
        <f>IF(ISERR(FIND(R$2,Stac!$P45))=FALSE,"+","-")</f>
        <v>-</v>
      </c>
      <c r="S36" s="82" t="str">
        <f>IF(ISERR(FIND(S$2,Stac!$P45))=FALSE,"+","-")</f>
        <v>-</v>
      </c>
      <c r="T36" s="82" t="str">
        <f>IF(ISERR(FIND(T$2,Stac!$P45))=FALSE,"+","-")</f>
        <v>-</v>
      </c>
      <c r="U36" s="82" t="str">
        <f>IF(ISERR(FIND(U$2,Stac!$P45))=FALSE,"+","-")</f>
        <v>-</v>
      </c>
      <c r="V36" s="82" t="str">
        <f>IF(ISERR(FIND(V$2,Stac!$P45))=FALSE,"+","-")</f>
        <v>-</v>
      </c>
      <c r="W36" s="82" t="str">
        <f>IF(ISERR(FIND(W$2,Stac!$P45))=FALSE,"+","-")</f>
        <v>-</v>
      </c>
      <c r="X36" s="82" t="str">
        <f>IF(ISERR(FIND(X$2,Stac!$P45))=FALSE,"+","-")</f>
        <v>-</v>
      </c>
      <c r="Y36" s="82" t="str">
        <f>IF(ISERR(FIND(Y$2,Stac!$P45))=FALSE,"+","-")</f>
        <v>-</v>
      </c>
      <c r="Z36" s="82" t="str">
        <f>IF(ISERR(FIND(Z$2,Stac!$P45))=FALSE,"+","-")</f>
        <v>+</v>
      </c>
      <c r="AA36" s="82" t="str">
        <f>IF(ISERR(FIND(AA$2,Stac!$P45))=FALSE,"+","-")</f>
        <v>-</v>
      </c>
      <c r="AB36" s="109" t="str">
        <f>Stac!C45</f>
        <v>(nauki humanistyczne): Komunikacja interpersonalna (Interpersonal Communication)</v>
      </c>
      <c r="AC36" s="82" t="str">
        <f>IF(ISERR(FIND(AC$2,Stac!$Q45))=FALSE,"+","-")</f>
        <v>-</v>
      </c>
      <c r="AD36" s="82" t="str">
        <f>IF(ISERR(FIND(AD$2,Stac!$Q45))=FALSE,"+","-")</f>
        <v>-</v>
      </c>
      <c r="AE36" s="82" t="str">
        <f>IF(ISERR(FIND(AE$2,Stac!$Q45))=FALSE,"+","-")</f>
        <v>-</v>
      </c>
      <c r="AF36" s="82" t="str">
        <f>IF(ISERR(FIND(AF$2,Stac!$Q45))=FALSE,"+","-")</f>
        <v>+</v>
      </c>
    </row>
  </sheetData>
  <phoneticPr fontId="0" type="noConversion"/>
  <pageMargins left="3.937007874015748E-2" right="3.937007874015748E-2" top="0.19685039370078741" bottom="0.19685039370078741" header="0" footer="0"/>
  <pageSetup paperSize="9" scale="40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topLeftCell="B1" workbookViewId="0">
      <selection activeCell="C2" sqref="C2"/>
    </sheetView>
  </sheetViews>
  <sheetFormatPr defaultColWidth="8.6328125" defaultRowHeight="12.5" x14ac:dyDescent="0.25"/>
  <cols>
    <col min="1" max="1" width="3.6328125" hidden="1" customWidth="1"/>
    <col min="2" max="2" width="11.453125" customWidth="1"/>
    <col min="3" max="3" width="69" customWidth="1"/>
    <col min="4" max="4" width="10.36328125" hidden="1" customWidth="1"/>
    <col min="5" max="6" width="50.6328125" hidden="1" customWidth="1"/>
    <col min="7" max="7" width="32.36328125" hidden="1" customWidth="1"/>
    <col min="8" max="8" width="4.453125" style="113" customWidth="1"/>
  </cols>
  <sheetData>
    <row r="1" spans="1:8" ht="18" x14ac:dyDescent="0.4">
      <c r="A1" s="1"/>
      <c r="B1" s="184"/>
      <c r="C1" s="185" t="s">
        <v>4</v>
      </c>
      <c r="D1" s="113"/>
    </row>
    <row r="2" spans="1:8" ht="26" x14ac:dyDescent="0.3">
      <c r="A2" s="7"/>
      <c r="B2" s="186" t="s">
        <v>23</v>
      </c>
      <c r="C2" s="187" t="s">
        <v>196</v>
      </c>
      <c r="D2" s="113"/>
    </row>
    <row r="3" spans="1:8" ht="13" x14ac:dyDescent="0.25">
      <c r="A3" s="1"/>
      <c r="B3" s="188"/>
      <c r="C3" s="189"/>
      <c r="D3" s="113"/>
    </row>
    <row r="4" spans="1:8" ht="38" x14ac:dyDescent="0.25">
      <c r="A4" s="1"/>
      <c r="B4" s="190" t="s">
        <v>93</v>
      </c>
      <c r="C4" s="191" t="s">
        <v>94</v>
      </c>
      <c r="D4" s="167" t="s">
        <v>68</v>
      </c>
      <c r="H4" s="167" t="s">
        <v>68</v>
      </c>
    </row>
    <row r="5" spans="1:8" ht="25.5" x14ac:dyDescent="0.25">
      <c r="A5" s="1"/>
      <c r="B5" s="192" t="s">
        <v>95</v>
      </c>
      <c r="C5" s="193" t="s">
        <v>96</v>
      </c>
      <c r="D5" s="194" t="s">
        <v>68</v>
      </c>
      <c r="H5" s="194" t="s">
        <v>68</v>
      </c>
    </row>
    <row r="6" spans="1:8" ht="25.5" x14ac:dyDescent="0.3">
      <c r="A6" s="15"/>
      <c r="B6" s="195" t="s">
        <v>97</v>
      </c>
      <c r="C6" s="196" t="s">
        <v>98</v>
      </c>
      <c r="D6" s="194" t="s">
        <v>68</v>
      </c>
      <c r="H6" s="194" t="s">
        <v>68</v>
      </c>
    </row>
    <row r="7" spans="1:8" ht="25" x14ac:dyDescent="0.25">
      <c r="A7" s="17" t="s">
        <v>1</v>
      </c>
      <c r="B7" s="192" t="s">
        <v>99</v>
      </c>
      <c r="C7" s="197" t="s">
        <v>100</v>
      </c>
      <c r="D7" s="194" t="s">
        <v>68</v>
      </c>
      <c r="H7" s="194" t="s">
        <v>68</v>
      </c>
    </row>
    <row r="8" spans="1:8" ht="58.5" customHeight="1" x14ac:dyDescent="0.25">
      <c r="A8" s="9"/>
      <c r="B8" s="195" t="s">
        <v>101</v>
      </c>
      <c r="C8" s="191" t="s">
        <v>102</v>
      </c>
      <c r="D8" s="194" t="s">
        <v>68</v>
      </c>
      <c r="H8" s="194" t="s">
        <v>68</v>
      </c>
    </row>
    <row r="9" spans="1:8" ht="37.5" x14ac:dyDescent="0.25">
      <c r="A9" s="8"/>
      <c r="B9" s="192" t="s">
        <v>103</v>
      </c>
      <c r="C9" s="197" t="s">
        <v>104</v>
      </c>
      <c r="D9" s="194" t="s">
        <v>68</v>
      </c>
      <c r="H9" s="194" t="s">
        <v>68</v>
      </c>
    </row>
    <row r="10" spans="1:8" ht="25" x14ac:dyDescent="0.25">
      <c r="A10" s="9"/>
      <c r="B10" s="195" t="s">
        <v>105</v>
      </c>
      <c r="C10" s="191" t="s">
        <v>106</v>
      </c>
      <c r="D10" s="194" t="s">
        <v>68</v>
      </c>
      <c r="H10" s="194" t="s">
        <v>68</v>
      </c>
    </row>
    <row r="11" spans="1:8" x14ac:dyDescent="0.25">
      <c r="A11" s="8"/>
      <c r="B11" s="192" t="s">
        <v>107</v>
      </c>
      <c r="C11" s="193" t="s">
        <v>108</v>
      </c>
      <c r="D11" s="113"/>
    </row>
    <row r="12" spans="1:8" ht="25" x14ac:dyDescent="0.25">
      <c r="A12" s="9"/>
      <c r="B12" s="192" t="s">
        <v>109</v>
      </c>
      <c r="C12" s="193" t="s">
        <v>110</v>
      </c>
      <c r="D12" s="113"/>
    </row>
    <row r="13" spans="1:8" x14ac:dyDescent="0.25">
      <c r="A13" s="8"/>
      <c r="D13" s="113"/>
    </row>
    <row r="14" spans="1:8" ht="13" x14ac:dyDescent="0.3">
      <c r="A14" s="9"/>
      <c r="C14" s="198" t="s">
        <v>33</v>
      </c>
      <c r="D14" s="113"/>
    </row>
    <row r="15" spans="1:8" ht="38" x14ac:dyDescent="0.25">
      <c r="A15" s="8"/>
      <c r="C15" s="121" t="s">
        <v>172</v>
      </c>
      <c r="D15" s="113"/>
    </row>
    <row r="16" spans="1:8" x14ac:dyDescent="0.25">
      <c r="A16" s="9"/>
    </row>
    <row r="17" spans="1:1" x14ac:dyDescent="0.25">
      <c r="A17" s="8"/>
    </row>
    <row r="18" spans="1:1" x14ac:dyDescent="0.25">
      <c r="A18" s="9"/>
    </row>
    <row r="19" spans="1:1" x14ac:dyDescent="0.25">
      <c r="A19" s="8"/>
    </row>
    <row r="20" spans="1:1" x14ac:dyDescent="0.25">
      <c r="A20" s="9"/>
    </row>
    <row r="21" spans="1:1" x14ac:dyDescent="0.25">
      <c r="A21" s="8"/>
    </row>
    <row r="22" spans="1:1" x14ac:dyDescent="0.25">
      <c r="A22" s="9"/>
    </row>
  </sheetData>
  <phoneticPr fontId="0" type="noConversion"/>
  <conditionalFormatting sqref="A9 A11 A13 A15 A17 A19 A21">
    <cfRule type="expression" dxfId="14" priority="1" stopIfTrue="1">
      <formula>$F9="Brak"</formula>
    </cfRule>
  </conditionalFormatting>
  <conditionalFormatting sqref="A8 A10 A12 A14 A16 A18 A20">
    <cfRule type="expression" dxfId="13" priority="2" stopIfTrue="1">
      <formula>$F8="Brak"</formula>
    </cfRule>
  </conditionalFormatting>
  <conditionalFormatting sqref="B7">
    <cfRule type="cellIs" dxfId="12" priority="5" stopIfTrue="1" operator="equal">
      <formula>"Niekompl."</formula>
    </cfRule>
  </conditionalFormatting>
  <conditionalFormatting sqref="D8:D22">
    <cfRule type="expression" dxfId="11" priority="63" stopIfTrue="1">
      <formula>CELL("wiersz",#REF!)-TRUNC(CELL("wiersz",#REF!)/2)*2=0</formula>
    </cfRule>
  </conditionalFormatting>
  <conditionalFormatting sqref="E8:F22">
    <cfRule type="expression" dxfId="10" priority="64" stopIfTrue="1">
      <formula>CELL("wiersz",#REF!)-TRUNC(CELL("wiersz",#REF!)/2)*2=0</formula>
    </cfRule>
  </conditionalFormatting>
  <pageMargins left="0.75" right="0.75" top="1" bottom="1" header="0.5" footer="0.5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topLeftCell="B1" workbookViewId="0">
      <selection activeCell="M2" sqref="M2"/>
    </sheetView>
  </sheetViews>
  <sheetFormatPr defaultColWidth="8.6328125" defaultRowHeight="12.5" x14ac:dyDescent="0.25"/>
  <cols>
    <col min="1" max="1" width="3.6328125" hidden="1" customWidth="1"/>
    <col min="2" max="2" width="11.453125" customWidth="1"/>
    <col min="3" max="3" width="75.6328125" customWidth="1"/>
    <col min="4" max="4" width="10.36328125" hidden="1" customWidth="1"/>
    <col min="5" max="6" width="50.6328125" hidden="1" customWidth="1"/>
    <col min="7" max="7" width="32.36328125" hidden="1" customWidth="1"/>
    <col min="8" max="8" width="4.36328125" style="113" customWidth="1"/>
  </cols>
  <sheetData>
    <row r="1" spans="1:8" ht="18" x14ac:dyDescent="0.4">
      <c r="A1" s="1"/>
      <c r="B1" s="184"/>
      <c r="C1" s="185" t="s">
        <v>6</v>
      </c>
      <c r="D1" s="113"/>
    </row>
    <row r="2" spans="1:8" ht="26" x14ac:dyDescent="0.3">
      <c r="A2" s="7"/>
      <c r="B2" s="199" t="s">
        <v>23</v>
      </c>
      <c r="C2" s="187" t="s">
        <v>197</v>
      </c>
      <c r="D2" s="113"/>
    </row>
    <row r="3" spans="1:8" ht="13" x14ac:dyDescent="0.3">
      <c r="A3" s="1"/>
      <c r="B3" s="200"/>
      <c r="C3" s="201"/>
      <c r="D3" s="113"/>
    </row>
    <row r="4" spans="1:8" ht="37.5" x14ac:dyDescent="0.25">
      <c r="A4" s="1"/>
      <c r="B4" s="190" t="s">
        <v>111</v>
      </c>
      <c r="C4" s="191" t="s">
        <v>112</v>
      </c>
      <c r="D4" s="167" t="s">
        <v>68</v>
      </c>
      <c r="H4" s="167" t="s">
        <v>68</v>
      </c>
    </row>
    <row r="5" spans="1:8" ht="25" x14ac:dyDescent="0.25">
      <c r="A5" s="1"/>
      <c r="B5" s="192" t="s">
        <v>113</v>
      </c>
      <c r="C5" s="193" t="s">
        <v>2</v>
      </c>
      <c r="D5" s="194" t="s">
        <v>68</v>
      </c>
      <c r="H5" s="194" t="s">
        <v>68</v>
      </c>
    </row>
    <row r="6" spans="1:8" ht="37.5" x14ac:dyDescent="0.3">
      <c r="A6" s="15"/>
      <c r="B6" s="195" t="s">
        <v>114</v>
      </c>
      <c r="C6" s="202" t="s">
        <v>240</v>
      </c>
      <c r="D6" s="194" t="s">
        <v>68</v>
      </c>
      <c r="H6" s="194" t="s">
        <v>68</v>
      </c>
    </row>
    <row r="7" spans="1:8" ht="25" x14ac:dyDescent="0.25">
      <c r="A7" s="17" t="s">
        <v>1</v>
      </c>
      <c r="B7" s="192" t="s">
        <v>116</v>
      </c>
      <c r="C7" s="203" t="s">
        <v>27</v>
      </c>
      <c r="D7" s="194" t="s">
        <v>68</v>
      </c>
      <c r="H7" s="194" t="s">
        <v>68</v>
      </c>
    </row>
    <row r="8" spans="1:8" ht="48" customHeight="1" x14ac:dyDescent="0.25">
      <c r="A8" s="9"/>
      <c r="B8" s="195" t="s">
        <v>117</v>
      </c>
      <c r="C8" s="196" t="s">
        <v>28</v>
      </c>
      <c r="D8" s="194" t="s">
        <v>68</v>
      </c>
      <c r="H8" s="194" t="s">
        <v>68</v>
      </c>
    </row>
    <row r="9" spans="1:8" ht="25" x14ac:dyDescent="0.25">
      <c r="A9" s="8"/>
      <c r="B9" s="192" t="s">
        <v>118</v>
      </c>
      <c r="C9" s="193" t="s">
        <v>29</v>
      </c>
      <c r="D9" s="194" t="s">
        <v>68</v>
      </c>
      <c r="H9" s="194" t="s">
        <v>68</v>
      </c>
    </row>
    <row r="10" spans="1:8" ht="25" x14ac:dyDescent="0.25">
      <c r="A10" s="9"/>
      <c r="B10" s="195" t="s">
        <v>119</v>
      </c>
      <c r="C10" s="196" t="s">
        <v>120</v>
      </c>
      <c r="D10" s="204"/>
    </row>
    <row r="11" spans="1:8" ht="25" x14ac:dyDescent="0.25">
      <c r="A11" s="8"/>
      <c r="B11" s="192" t="s">
        <v>121</v>
      </c>
      <c r="C11" s="193" t="s">
        <v>122</v>
      </c>
      <c r="D11" s="204"/>
    </row>
    <row r="12" spans="1:8" ht="37.5" x14ac:dyDescent="0.25">
      <c r="A12" s="9"/>
      <c r="B12" s="195" t="s">
        <v>123</v>
      </c>
      <c r="C12" s="196" t="s">
        <v>30</v>
      </c>
      <c r="D12" s="204"/>
    </row>
    <row r="13" spans="1:8" ht="25" x14ac:dyDescent="0.25">
      <c r="A13" s="8"/>
      <c r="B13" s="192" t="s">
        <v>124</v>
      </c>
      <c r="C13" s="193" t="s">
        <v>31</v>
      </c>
      <c r="D13" s="194" t="s">
        <v>68</v>
      </c>
      <c r="H13" s="194" t="s">
        <v>68</v>
      </c>
    </row>
    <row r="14" spans="1:8" ht="50" x14ac:dyDescent="0.25">
      <c r="A14" s="8"/>
      <c r="B14" s="195" t="s">
        <v>125</v>
      </c>
      <c r="C14" s="196" t="s">
        <v>32</v>
      </c>
      <c r="D14" s="204"/>
    </row>
    <row r="15" spans="1:8" ht="37.5" x14ac:dyDescent="0.25">
      <c r="A15" s="9"/>
      <c r="B15" s="192" t="s">
        <v>126</v>
      </c>
      <c r="C15" s="193" t="s">
        <v>127</v>
      </c>
      <c r="D15" s="194" t="s">
        <v>68</v>
      </c>
      <c r="H15" s="194" t="s">
        <v>68</v>
      </c>
    </row>
    <row r="16" spans="1:8" ht="37.5" x14ac:dyDescent="0.25">
      <c r="A16" s="8"/>
      <c r="B16" s="195" t="s">
        <v>128</v>
      </c>
      <c r="C16" s="196" t="s">
        <v>129</v>
      </c>
      <c r="D16" s="205" t="s">
        <v>68</v>
      </c>
      <c r="H16" s="194" t="s">
        <v>68</v>
      </c>
    </row>
    <row r="17" spans="1:8" ht="25" x14ac:dyDescent="0.25">
      <c r="A17" s="9"/>
      <c r="B17" s="195" t="s">
        <v>130</v>
      </c>
      <c r="C17" s="202" t="s">
        <v>26</v>
      </c>
      <c r="D17" s="206"/>
    </row>
    <row r="18" spans="1:8" x14ac:dyDescent="0.25">
      <c r="A18" s="8"/>
      <c r="B18" s="192" t="s">
        <v>131</v>
      </c>
      <c r="C18" s="203" t="s">
        <v>132</v>
      </c>
      <c r="D18" s="194" t="s">
        <v>68</v>
      </c>
      <c r="H18" s="194" t="s">
        <v>68</v>
      </c>
    </row>
    <row r="19" spans="1:8" ht="25" x14ac:dyDescent="0.25">
      <c r="A19" s="9"/>
      <c r="B19" s="195" t="s">
        <v>133</v>
      </c>
      <c r="C19" s="196" t="s">
        <v>134</v>
      </c>
      <c r="D19" s="205" t="s">
        <v>68</v>
      </c>
      <c r="H19" s="194" t="s">
        <v>68</v>
      </c>
    </row>
    <row r="20" spans="1:8" x14ac:dyDescent="0.25">
      <c r="A20" s="8"/>
      <c r="D20" s="113"/>
    </row>
    <row r="21" spans="1:8" x14ac:dyDescent="0.25">
      <c r="A21" s="9"/>
      <c r="D21" s="113"/>
    </row>
    <row r="22" spans="1:8" ht="13" x14ac:dyDescent="0.3">
      <c r="A22" s="8"/>
      <c r="C22" s="198" t="s">
        <v>33</v>
      </c>
      <c r="D22" s="113"/>
    </row>
    <row r="23" spans="1:8" ht="25.5" x14ac:dyDescent="0.25">
      <c r="A23" s="9"/>
      <c r="C23" s="121" t="s">
        <v>173</v>
      </c>
      <c r="D23" s="113"/>
    </row>
    <row r="24" spans="1:8" x14ac:dyDescent="0.25">
      <c r="A24" s="8"/>
    </row>
    <row r="25" spans="1:8" x14ac:dyDescent="0.25">
      <c r="A25" s="8"/>
    </row>
    <row r="26" spans="1:8" x14ac:dyDescent="0.25">
      <c r="A26" s="9"/>
    </row>
    <row r="27" spans="1:8" x14ac:dyDescent="0.25">
      <c r="A27" s="8"/>
    </row>
    <row r="28" spans="1:8" x14ac:dyDescent="0.25">
      <c r="A28" s="9"/>
    </row>
    <row r="29" spans="1:8" x14ac:dyDescent="0.25">
      <c r="A29" s="8"/>
    </row>
  </sheetData>
  <phoneticPr fontId="0" type="noConversion"/>
  <conditionalFormatting sqref="A9 A11 A13:A14 A16 A18 A20 A22">
    <cfRule type="expression" dxfId="9" priority="7" stopIfTrue="1">
      <formula>$F9="Brak"</formula>
    </cfRule>
  </conditionalFormatting>
  <conditionalFormatting sqref="A8 A10 A12 A15 A17 A19 A21">
    <cfRule type="expression" dxfId="8" priority="8" stopIfTrue="1">
      <formula>$F8="Brak"</formula>
    </cfRule>
  </conditionalFormatting>
  <conditionalFormatting sqref="D8:D29">
    <cfRule type="expression" dxfId="7" priority="9" stopIfTrue="1">
      <formula>CELL("wiersz",C8)-TRUNC(CELL("wiersz",C8)/2)*2=0</formula>
    </cfRule>
  </conditionalFormatting>
  <conditionalFormatting sqref="B7">
    <cfRule type="cellIs" dxfId="6" priority="11" stopIfTrue="1" operator="equal">
      <formula>"Niekompl."</formula>
    </cfRule>
  </conditionalFormatting>
  <conditionalFormatting sqref="E8:F29">
    <cfRule type="expression" dxfId="5" priority="12" stopIfTrue="1">
      <formula>CELL("wiersz",C8)-TRUNC(CELL("wiersz",C8)/2)*2=0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6"/>
  <sheetViews>
    <sheetView topLeftCell="B1" workbookViewId="0">
      <selection activeCell="C2" sqref="C2"/>
    </sheetView>
  </sheetViews>
  <sheetFormatPr defaultColWidth="8.6328125" defaultRowHeight="12.5" x14ac:dyDescent="0.25"/>
  <cols>
    <col min="1" max="1" width="3.6328125" hidden="1" customWidth="1"/>
    <col min="2" max="2" width="11.453125" customWidth="1"/>
    <col min="3" max="3" width="69" customWidth="1"/>
    <col min="4" max="4" width="10.36328125" hidden="1" customWidth="1"/>
    <col min="5" max="6" width="50.6328125" hidden="1" customWidth="1"/>
    <col min="7" max="7" width="32.36328125" hidden="1" customWidth="1"/>
    <col min="8" max="8" width="3.6328125" style="113" customWidth="1"/>
  </cols>
  <sheetData>
    <row r="1" spans="1:8" ht="18" x14ac:dyDescent="0.4">
      <c r="A1" s="1"/>
      <c r="B1" s="184"/>
      <c r="C1" s="185" t="s">
        <v>9</v>
      </c>
      <c r="D1" s="113"/>
    </row>
    <row r="2" spans="1:8" ht="26" x14ac:dyDescent="0.3">
      <c r="A2" s="7"/>
      <c r="B2" s="186" t="s">
        <v>23</v>
      </c>
      <c r="C2" s="187" t="s">
        <v>198</v>
      </c>
      <c r="D2" s="113"/>
    </row>
    <row r="3" spans="1:8" ht="13" x14ac:dyDescent="0.25">
      <c r="A3" s="1"/>
      <c r="B3" s="188"/>
      <c r="C3" s="189"/>
      <c r="D3" s="113"/>
    </row>
    <row r="4" spans="1:8" ht="25" x14ac:dyDescent="0.25">
      <c r="A4" s="1"/>
      <c r="B4" s="207" t="s">
        <v>135</v>
      </c>
      <c r="C4" s="203" t="s">
        <v>3</v>
      </c>
      <c r="D4" s="167" t="s">
        <v>68</v>
      </c>
      <c r="H4" s="167" t="s">
        <v>68</v>
      </c>
    </row>
    <row r="5" spans="1:8" ht="25" x14ac:dyDescent="0.25">
      <c r="A5" s="1"/>
      <c r="B5" s="195" t="s">
        <v>136</v>
      </c>
      <c r="C5" s="196" t="s">
        <v>137</v>
      </c>
      <c r="D5" s="194" t="s">
        <v>68</v>
      </c>
      <c r="H5" s="194" t="s">
        <v>68</v>
      </c>
    </row>
    <row r="6" spans="1:8" ht="25" x14ac:dyDescent="0.3">
      <c r="A6" s="15"/>
      <c r="B6" s="192" t="s">
        <v>138</v>
      </c>
      <c r="C6" s="193" t="s">
        <v>139</v>
      </c>
      <c r="D6" s="194" t="s">
        <v>68</v>
      </c>
      <c r="H6" s="194" t="s">
        <v>68</v>
      </c>
    </row>
    <row r="7" spans="1:8" ht="25" x14ac:dyDescent="0.25">
      <c r="A7" s="17" t="s">
        <v>1</v>
      </c>
      <c r="B7" s="195" t="s">
        <v>92</v>
      </c>
      <c r="C7" s="208" t="s">
        <v>140</v>
      </c>
      <c r="D7" s="194" t="s">
        <v>68</v>
      </c>
      <c r="H7" s="194" t="s">
        <v>68</v>
      </c>
    </row>
    <row r="8" spans="1:8" ht="12.75" customHeight="1" x14ac:dyDescent="0.25">
      <c r="A8" s="9"/>
      <c r="D8" s="113"/>
    </row>
    <row r="9" spans="1:8" ht="13" x14ac:dyDescent="0.3">
      <c r="A9" s="8"/>
      <c r="C9" s="198" t="s">
        <v>33</v>
      </c>
      <c r="D9" s="113"/>
    </row>
    <row r="10" spans="1:8" ht="25" x14ac:dyDescent="0.25">
      <c r="A10" s="9"/>
      <c r="C10" s="122" t="s">
        <v>174</v>
      </c>
      <c r="D10" s="113"/>
    </row>
    <row r="11" spans="1:8" x14ac:dyDescent="0.25">
      <c r="A11" s="8"/>
    </row>
    <row r="12" spans="1:8" x14ac:dyDescent="0.25">
      <c r="A12" s="9"/>
    </row>
    <row r="13" spans="1:8" x14ac:dyDescent="0.25">
      <c r="A13" s="8"/>
    </row>
    <row r="14" spans="1:8" x14ac:dyDescent="0.25">
      <c r="A14" s="9"/>
    </row>
    <row r="15" spans="1:8" x14ac:dyDescent="0.25">
      <c r="A15" s="8"/>
    </row>
    <row r="16" spans="1:8" x14ac:dyDescent="0.25">
      <c r="A16" s="9"/>
    </row>
  </sheetData>
  <phoneticPr fontId="0" type="noConversion"/>
  <conditionalFormatting sqref="A9 A11 A13 A15">
    <cfRule type="expression" dxfId="4" priority="1" stopIfTrue="1">
      <formula>$F9="Brak"</formula>
    </cfRule>
  </conditionalFormatting>
  <conditionalFormatting sqref="A8 A10 A12 A14 A16">
    <cfRule type="expression" dxfId="3" priority="2" stopIfTrue="1">
      <formula>$F8="Brak"</formula>
    </cfRule>
  </conditionalFormatting>
  <conditionalFormatting sqref="D8:D16">
    <cfRule type="expression" dxfId="2" priority="3" stopIfTrue="1">
      <formula>CELL("wiersz",C8)-TRUNC(CELL("wiersz",C8)/2)*2=0</formula>
    </cfRule>
  </conditionalFormatting>
  <conditionalFormatting sqref="B7">
    <cfRule type="cellIs" dxfId="1" priority="5" stopIfTrue="1" operator="equal">
      <formula>"Niekompl."</formula>
    </cfRule>
  </conditionalFormatting>
  <conditionalFormatting sqref="E8:F16">
    <cfRule type="expression" dxfId="0" priority="6" stopIfTrue="1">
      <formula>CELL("wiersz",C8)-TRUNC(CELL("wiersz",C8)/2)*2=0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F56"/>
  <sheetViews>
    <sheetView workbookViewId="0">
      <selection sqref="A1:F1"/>
    </sheetView>
  </sheetViews>
  <sheetFormatPr defaultColWidth="8.6328125" defaultRowHeight="12.5" x14ac:dyDescent="0.25"/>
  <cols>
    <col min="1" max="1" width="60" customWidth="1"/>
    <col min="2" max="2" width="11.36328125" customWidth="1"/>
    <col min="3" max="4" width="10.36328125" customWidth="1"/>
    <col min="5" max="5" width="48.453125" customWidth="1"/>
    <col min="6" max="6" width="9.453125" customWidth="1"/>
  </cols>
  <sheetData>
    <row r="1" spans="1:6" s="34" customFormat="1" ht="20" x14ac:dyDescent="0.4">
      <c r="A1" s="315" t="s">
        <v>48</v>
      </c>
      <c r="B1" s="316"/>
      <c r="C1" s="316"/>
      <c r="D1" s="316"/>
      <c r="E1" s="316"/>
      <c r="F1" s="317"/>
    </row>
    <row r="2" spans="1:6" s="34" customFormat="1" ht="26" x14ac:dyDescent="0.25">
      <c r="A2" s="85"/>
      <c r="B2" s="86" t="s">
        <v>49</v>
      </c>
      <c r="C2" s="86" t="s">
        <v>50</v>
      </c>
      <c r="D2" s="86" t="s">
        <v>51</v>
      </c>
      <c r="E2" s="87" t="s">
        <v>52</v>
      </c>
      <c r="F2" s="86" t="s">
        <v>53</v>
      </c>
    </row>
    <row r="3" spans="1:6" s="34" customFormat="1" ht="15.5" x14ac:dyDescent="0.25">
      <c r="A3" s="88" t="str">
        <f>Stac!C13</f>
        <v>Semestr 1:</v>
      </c>
      <c r="B3" s="89"/>
      <c r="C3" s="89"/>
      <c r="D3" s="89"/>
      <c r="E3" s="89"/>
      <c r="F3" s="89"/>
    </row>
    <row r="4" spans="1:6" s="34" customFormat="1" ht="13" x14ac:dyDescent="0.25">
      <c r="A4" s="139" t="str">
        <f>Stac!C14</f>
        <v>Przedmiot</v>
      </c>
      <c r="B4" s="89"/>
      <c r="C4" s="89"/>
      <c r="D4" s="89"/>
      <c r="E4" s="89"/>
      <c r="F4" s="89"/>
    </row>
    <row r="5" spans="1:6" s="34" customFormat="1" ht="26" x14ac:dyDescent="0.25">
      <c r="A5" s="90" t="str">
        <f>Stac!C15</f>
        <v>Projektowanie i modelowanie oprogramowania (Software Design and Modeling)</v>
      </c>
      <c r="B5" s="82" t="s">
        <v>73</v>
      </c>
      <c r="C5" s="82" t="s">
        <v>73</v>
      </c>
      <c r="D5" s="82" t="s">
        <v>73</v>
      </c>
      <c r="E5" s="280" t="s">
        <v>227</v>
      </c>
      <c r="F5" s="82"/>
    </row>
    <row r="6" spans="1:6" s="34" customFormat="1" ht="13" x14ac:dyDescent="0.25">
      <c r="A6" s="91" t="str">
        <f>Stac!C16</f>
        <v>Zarządzanie projektami (Project Management)</v>
      </c>
      <c r="B6" s="92" t="s">
        <v>73</v>
      </c>
      <c r="C6" s="92" t="s">
        <v>73</v>
      </c>
      <c r="D6" s="93" t="s">
        <v>73</v>
      </c>
      <c r="E6" s="280" t="s">
        <v>227</v>
      </c>
      <c r="F6" s="93" t="s">
        <v>73</v>
      </c>
    </row>
    <row r="7" spans="1:6" s="34" customFormat="1" ht="13" x14ac:dyDescent="0.25">
      <c r="A7" s="90" t="str">
        <f>Stac!C17</f>
        <v>Studio rozwoju oprogramowania 1 (Software Development Studio 1)</v>
      </c>
      <c r="B7" s="82" t="s">
        <v>73</v>
      </c>
      <c r="C7" s="82" t="s">
        <v>73</v>
      </c>
      <c r="D7" s="82"/>
      <c r="E7" s="280" t="s">
        <v>227</v>
      </c>
      <c r="F7" s="82"/>
    </row>
    <row r="8" spans="1:6" s="34" customFormat="1" ht="26" x14ac:dyDescent="0.25">
      <c r="A8" s="91" t="str">
        <f>Stac!C18</f>
        <v>Technologie rozwoju oprogramowania (Technologies of Software Development)</v>
      </c>
      <c r="B8" s="82" t="s">
        <v>73</v>
      </c>
      <c r="C8" s="82"/>
      <c r="D8" s="82" t="s">
        <v>73</v>
      </c>
      <c r="E8" s="280" t="s">
        <v>227</v>
      </c>
      <c r="F8" s="82" t="s">
        <v>73</v>
      </c>
    </row>
    <row r="9" spans="1:6" s="34" customFormat="1" ht="13" x14ac:dyDescent="0.25">
      <c r="A9" s="90" t="str">
        <f>Stac!C19</f>
        <v>Wydajność baz danych (Database Performance)</v>
      </c>
      <c r="B9" s="82" t="s">
        <v>73</v>
      </c>
      <c r="C9" s="82" t="s">
        <v>73</v>
      </c>
      <c r="D9" s="82" t="s">
        <v>73</v>
      </c>
      <c r="E9" s="280" t="s">
        <v>227</v>
      </c>
      <c r="F9" s="82" t="s">
        <v>73</v>
      </c>
    </row>
    <row r="10" spans="1:6" s="34" customFormat="1" ht="26" x14ac:dyDescent="0.25">
      <c r="A10" s="91" t="str">
        <f>Stac!C20</f>
        <v>Komunikacja w języku angielskim (Communication in English) / Język polski (Polish)</v>
      </c>
      <c r="B10" s="82" t="s">
        <v>73</v>
      </c>
      <c r="C10" s="82"/>
      <c r="D10" s="82" t="s">
        <v>73</v>
      </c>
      <c r="E10" s="280" t="s">
        <v>227</v>
      </c>
      <c r="F10" s="82"/>
    </row>
    <row r="11" spans="1:6" s="34" customFormat="1" ht="26" x14ac:dyDescent="0.25">
      <c r="A11" s="90" t="str">
        <f>Stac!C21</f>
        <v>Podstawowe szkolenie z zakresu BHP (Basic health and safety training)</v>
      </c>
      <c r="B11" s="82" t="s">
        <v>73</v>
      </c>
      <c r="C11" s="82"/>
      <c r="D11" s="82"/>
      <c r="E11" s="280" t="s">
        <v>227</v>
      </c>
      <c r="F11" s="82"/>
    </row>
    <row r="12" spans="1:6" s="34" customFormat="1" ht="26" x14ac:dyDescent="0.25">
      <c r="A12" s="91" t="str">
        <f>Stac!C22</f>
        <v>Nowe trendy technologii multimedialnych (New Trends in Multimedia Technologies)</v>
      </c>
      <c r="B12" s="82" t="s">
        <v>73</v>
      </c>
      <c r="C12" s="82"/>
      <c r="D12" s="82"/>
      <c r="E12" s="280" t="s">
        <v>227</v>
      </c>
      <c r="F12" s="82"/>
    </row>
    <row r="13" spans="1:6" s="34" customFormat="1" ht="13" hidden="1" x14ac:dyDescent="0.25">
      <c r="A13" s="90">
        <f>Stac!C23</f>
        <v>0</v>
      </c>
      <c r="B13" s="82"/>
      <c r="C13" s="82"/>
      <c r="D13" s="82"/>
      <c r="E13" s="280" t="s">
        <v>227</v>
      </c>
      <c r="F13" s="82"/>
    </row>
    <row r="14" spans="1:6" s="34" customFormat="1" ht="13" hidden="1" x14ac:dyDescent="0.25">
      <c r="A14" s="91">
        <f>Stac!C24</f>
        <v>0</v>
      </c>
      <c r="B14" s="89"/>
      <c r="C14" s="89"/>
      <c r="D14" s="89"/>
      <c r="E14" s="96"/>
      <c r="F14" s="89"/>
    </row>
    <row r="15" spans="1:6" s="34" customFormat="1" ht="13" hidden="1" x14ac:dyDescent="0.25">
      <c r="A15" s="90" t="str">
        <f>Stac!C25</f>
        <v>Semestr 2:</v>
      </c>
      <c r="B15" s="89"/>
      <c r="C15" s="89"/>
      <c r="D15" s="89"/>
      <c r="E15" s="96"/>
      <c r="F15" s="89"/>
    </row>
    <row r="16" spans="1:6" s="34" customFormat="1" ht="15.5" x14ac:dyDescent="0.25">
      <c r="A16" s="88" t="str">
        <f>Stac!C25</f>
        <v>Semestr 2:</v>
      </c>
      <c r="B16" s="89"/>
      <c r="C16" s="89"/>
      <c r="D16" s="89"/>
      <c r="E16" s="128"/>
      <c r="F16" s="89"/>
    </row>
    <row r="17" spans="1:6" s="34" customFormat="1" ht="13" x14ac:dyDescent="0.25">
      <c r="A17" s="95" t="str">
        <f>Stac!C26</f>
        <v>Przedmiot</v>
      </c>
      <c r="B17" s="89"/>
      <c r="C17" s="89"/>
      <c r="D17" s="89"/>
      <c r="E17" s="129"/>
      <c r="F17" s="89"/>
    </row>
    <row r="18" spans="1:6" s="34" customFormat="1" ht="26" x14ac:dyDescent="0.25">
      <c r="A18" s="90" t="str">
        <f>Stac!C27</f>
        <v>Architektura i weryfikacja oprogramowania (Software Architecture and Verification)</v>
      </c>
      <c r="B18" s="82" t="s">
        <v>73</v>
      </c>
      <c r="C18" s="82" t="s">
        <v>73</v>
      </c>
      <c r="D18" s="82" t="s">
        <v>73</v>
      </c>
      <c r="E18" s="280" t="s">
        <v>227</v>
      </c>
      <c r="F18" s="82"/>
    </row>
    <row r="19" spans="1:6" s="34" customFormat="1" ht="13" x14ac:dyDescent="0.25">
      <c r="A19" s="95" t="str">
        <f>Stac!C28</f>
        <v>Studio rozwoju oprogramowania 2 (Software Development Studio 2)</v>
      </c>
      <c r="B19" s="82" t="s">
        <v>73</v>
      </c>
      <c r="C19" s="82"/>
      <c r="D19" s="82" t="s">
        <v>73</v>
      </c>
      <c r="E19" s="280" t="s">
        <v>227</v>
      </c>
      <c r="F19" s="82" t="s">
        <v>73</v>
      </c>
    </row>
    <row r="20" spans="1:6" s="34" customFormat="1" ht="26" x14ac:dyDescent="0.25">
      <c r="A20" s="90" t="str">
        <f>Stac!C29</f>
        <v>Ewolucja i pielęgnacja oprogramowania (Software Evolution and Maintenance)</v>
      </c>
      <c r="B20" s="82" t="s">
        <v>73</v>
      </c>
      <c r="C20" s="82"/>
      <c r="D20" s="82"/>
      <c r="E20" s="280" t="s">
        <v>227</v>
      </c>
      <c r="F20" s="82"/>
    </row>
    <row r="21" spans="1:6" s="34" customFormat="1" ht="13" x14ac:dyDescent="0.25">
      <c r="A21" s="95" t="str">
        <f>Stac!C30</f>
        <v>Seminarium przeddyplomowe (Pre-diploma Seminar)</v>
      </c>
      <c r="B21" s="82" t="s">
        <v>73</v>
      </c>
      <c r="C21" s="82"/>
      <c r="D21" s="82"/>
      <c r="E21" s="280" t="s">
        <v>227</v>
      </c>
      <c r="F21" s="82"/>
    </row>
    <row r="22" spans="1:6" s="34" customFormat="1" ht="26" x14ac:dyDescent="0.25">
      <c r="A22" s="90" t="str">
        <f>Stac!C31</f>
        <v>Zarządzanie jakością i eksperymentalna inżynieria oprogramowania (Quality Management and Experimental Software Engineering)</v>
      </c>
      <c r="B22" s="82" t="s">
        <v>73</v>
      </c>
      <c r="C22" s="82"/>
      <c r="D22" s="82" t="s">
        <v>73</v>
      </c>
      <c r="E22" s="280" t="s">
        <v>227</v>
      </c>
      <c r="F22" s="82" t="s">
        <v>73</v>
      </c>
    </row>
    <row r="23" spans="1:6" s="34" customFormat="1" ht="13" hidden="1" x14ac:dyDescent="0.25">
      <c r="A23" s="95">
        <f>Stac!C32</f>
        <v>0</v>
      </c>
      <c r="B23" s="82"/>
      <c r="C23" s="82"/>
      <c r="D23" s="82"/>
      <c r="E23" s="280" t="s">
        <v>227</v>
      </c>
      <c r="F23" s="82"/>
    </row>
    <row r="24" spans="1:6" s="34" customFormat="1" ht="13" x14ac:dyDescent="0.25">
      <c r="A24" s="90" t="str">
        <f>Stac!C34</f>
        <v>Pracownia badawczo-problemowa (Research Lab)</v>
      </c>
      <c r="B24" s="82" t="s">
        <v>73</v>
      </c>
      <c r="C24" s="82"/>
      <c r="D24" s="82"/>
      <c r="E24" s="280"/>
      <c r="F24" s="82"/>
    </row>
    <row r="25" spans="1:6" s="34" customFormat="1" ht="13" x14ac:dyDescent="0.25">
      <c r="A25" s="95" t="str">
        <f>Stac!C35</f>
        <v>Oprogramowanie w branży finansowej (Software in FinTech)</v>
      </c>
      <c r="B25" s="82" t="s">
        <v>73</v>
      </c>
      <c r="C25" s="82"/>
      <c r="D25" s="82"/>
      <c r="E25" s="280" t="s">
        <v>227</v>
      </c>
      <c r="F25" s="82"/>
    </row>
    <row r="26" spans="1:6" s="34" customFormat="1" ht="25.5" hidden="1" customHeight="1" x14ac:dyDescent="0.25">
      <c r="A26" s="95">
        <f>Stac!C36</f>
        <v>0</v>
      </c>
      <c r="B26" s="82"/>
      <c r="C26" s="82"/>
      <c r="D26" s="82"/>
      <c r="E26" s="280" t="s">
        <v>227</v>
      </c>
      <c r="F26" s="82"/>
    </row>
    <row r="27" spans="1:6" s="134" customFormat="1" ht="12.75" hidden="1" customHeight="1" x14ac:dyDescent="0.25">
      <c r="A27" s="131">
        <f>Stac!C36</f>
        <v>0</v>
      </c>
      <c r="B27" s="132"/>
      <c r="C27" s="132"/>
      <c r="D27" s="132"/>
      <c r="E27" s="133"/>
      <c r="F27" s="132"/>
    </row>
    <row r="28" spans="1:6" s="134" customFormat="1" ht="12.75" hidden="1" customHeight="1" x14ac:dyDescent="0.25">
      <c r="A28" s="135">
        <f>Stac!C37</f>
        <v>0</v>
      </c>
      <c r="B28" s="132"/>
      <c r="C28" s="132"/>
      <c r="D28" s="132"/>
      <c r="E28" s="136"/>
      <c r="F28" s="132"/>
    </row>
    <row r="29" spans="1:6" s="134" customFormat="1" ht="12.75" hidden="1" customHeight="1" x14ac:dyDescent="0.25">
      <c r="A29" s="135" t="e">
        <f>Stac!#REF!</f>
        <v>#REF!</v>
      </c>
      <c r="B29" s="132"/>
      <c r="C29" s="132"/>
      <c r="D29" s="132"/>
      <c r="E29" s="137"/>
      <c r="F29" s="132"/>
    </row>
    <row r="30" spans="1:6" s="134" customFormat="1" ht="15.75" hidden="1" customHeight="1" x14ac:dyDescent="0.25">
      <c r="A30" s="88" t="e">
        <f>Stac!#REF!</f>
        <v>#REF!</v>
      </c>
      <c r="B30" s="132"/>
      <c r="C30" s="132"/>
      <c r="D30" s="132"/>
      <c r="E30" s="133"/>
      <c r="F30" s="132"/>
    </row>
    <row r="31" spans="1:6" s="34" customFormat="1" ht="15.5" x14ac:dyDescent="0.25">
      <c r="A31" s="88" t="str">
        <f>Stac!C38</f>
        <v>Semestr 3:</v>
      </c>
      <c r="B31" s="89"/>
      <c r="C31" s="89"/>
      <c r="D31" s="89"/>
      <c r="E31" s="138"/>
      <c r="F31" s="89"/>
    </row>
    <row r="32" spans="1:6" s="34" customFormat="1" ht="13" x14ac:dyDescent="0.25">
      <c r="A32" s="166" t="str">
        <f>Stac!C39</f>
        <v>Przedmiot</v>
      </c>
      <c r="B32" s="89"/>
      <c r="C32" s="89"/>
      <c r="D32" s="89"/>
      <c r="E32" s="138"/>
      <c r="F32" s="89"/>
    </row>
    <row r="33" spans="1:6" s="34" customFormat="1" ht="13" x14ac:dyDescent="0.25">
      <c r="A33" s="90" t="str">
        <f>Stac!C40</f>
        <v>Seminarium dyplomowe (Diploma Seminar)</v>
      </c>
      <c r="B33" s="82" t="s">
        <v>73</v>
      </c>
      <c r="C33" s="82" t="s">
        <v>73</v>
      </c>
      <c r="D33" s="82" t="s">
        <v>73</v>
      </c>
      <c r="E33" s="280" t="s">
        <v>227</v>
      </c>
      <c r="F33" s="82" t="s">
        <v>73</v>
      </c>
    </row>
    <row r="34" spans="1:6" s="34" customFormat="1" ht="13" x14ac:dyDescent="0.25">
      <c r="A34" s="95" t="str">
        <f>Stac!C41</f>
        <v>Informatyka w administracji (IT in Administration)</v>
      </c>
      <c r="B34" s="142" t="s">
        <v>73</v>
      </c>
      <c r="C34" s="142" t="s">
        <v>73</v>
      </c>
      <c r="D34" s="142" t="s">
        <v>73</v>
      </c>
      <c r="E34" s="280" t="s">
        <v>227</v>
      </c>
      <c r="F34" s="82"/>
    </row>
    <row r="35" spans="1:6" s="34" customFormat="1" ht="13" x14ac:dyDescent="0.25">
      <c r="A35" s="90" t="str">
        <f>Stac!C42</f>
        <v>Frontend Development</v>
      </c>
      <c r="B35" s="142" t="s">
        <v>73</v>
      </c>
      <c r="C35" s="142" t="s">
        <v>73</v>
      </c>
      <c r="D35" s="82"/>
      <c r="E35" s="280" t="s">
        <v>227</v>
      </c>
      <c r="F35" s="82"/>
    </row>
    <row r="36" spans="1:6" s="34" customFormat="1" ht="13" x14ac:dyDescent="0.25">
      <c r="A36" s="95" t="str">
        <f>Stac!C43</f>
        <v>Przygotowanie pracy magisterskiej (Master's Thesis Preparation)</v>
      </c>
      <c r="B36" s="142" t="s">
        <v>73</v>
      </c>
      <c r="C36" s="82"/>
      <c r="D36" s="82"/>
      <c r="E36" s="280"/>
      <c r="F36" s="82"/>
    </row>
    <row r="37" spans="1:6" s="34" customFormat="1" ht="26" x14ac:dyDescent="0.25">
      <c r="A37" s="94" t="str">
        <f>Stac!C44</f>
        <v>(nauki społeczne): Innowacyjność i kreatywne myślenie (Innovation and Creative Thinking)</v>
      </c>
      <c r="B37" s="142" t="s">
        <v>73</v>
      </c>
      <c r="C37" s="82"/>
      <c r="D37" s="82"/>
      <c r="E37" s="280" t="s">
        <v>227</v>
      </c>
      <c r="F37" s="82"/>
    </row>
    <row r="38" spans="1:6" s="34" customFormat="1" ht="26" x14ac:dyDescent="0.25">
      <c r="A38" s="91" t="str">
        <f>Stac!C45</f>
        <v>(nauki humanistyczne): Komunikacja interpersonalna (Interpersonal Communication)</v>
      </c>
      <c r="B38" s="142" t="s">
        <v>73</v>
      </c>
      <c r="C38" s="82"/>
      <c r="D38" s="82"/>
      <c r="E38" s="280" t="s">
        <v>227</v>
      </c>
      <c r="F38" s="82"/>
    </row>
    <row r="39" spans="1:6" s="34" customFormat="1" ht="13" hidden="1" x14ac:dyDescent="0.25">
      <c r="A39" s="94">
        <f>Stac!C47</f>
        <v>0</v>
      </c>
      <c r="B39" s="142"/>
      <c r="C39" s="82"/>
      <c r="D39" s="82"/>
      <c r="E39" s="281" t="s">
        <v>227</v>
      </c>
      <c r="F39" s="82"/>
    </row>
    <row r="40" spans="1:6" s="34" customFormat="1" ht="13" x14ac:dyDescent="0.25">
      <c r="A40" s="141"/>
      <c r="B40" s="89"/>
      <c r="C40" s="89"/>
      <c r="D40" s="89"/>
      <c r="E40" s="283"/>
      <c r="F40" s="89"/>
    </row>
    <row r="41" spans="1:6" s="34" customFormat="1" x14ac:dyDescent="0.25">
      <c r="A41" s="140" t="s">
        <v>54</v>
      </c>
      <c r="B41" s="98">
        <f>COUNTA(A5:A12)+COUNTA(A18:A22)+COUNTA(A33:A38)+COUNTA(A24:A25)</f>
        <v>21</v>
      </c>
      <c r="C41" s="89"/>
      <c r="D41" s="89"/>
      <c r="E41" s="282"/>
      <c r="F41" s="89"/>
    </row>
    <row r="42" spans="1:6" s="34" customFormat="1" x14ac:dyDescent="0.25">
      <c r="A42" s="97" t="s">
        <v>55</v>
      </c>
      <c r="B42" s="98">
        <f>COUNTIF(B5:B39,"X")</f>
        <v>21</v>
      </c>
      <c r="C42" s="89"/>
      <c r="D42" s="89"/>
      <c r="E42" s="96"/>
      <c r="F42" s="89"/>
    </row>
    <row r="43" spans="1:6" s="34" customFormat="1" x14ac:dyDescent="0.25">
      <c r="A43" s="97" t="s">
        <v>56</v>
      </c>
      <c r="B43" s="99">
        <f>B42/B41</f>
        <v>1</v>
      </c>
      <c r="C43" s="89"/>
      <c r="D43" s="89"/>
      <c r="E43" s="96"/>
      <c r="F43" s="89"/>
    </row>
    <row r="44" spans="1:6" s="34" customFormat="1" x14ac:dyDescent="0.25">
      <c r="A44" s="97" t="s">
        <v>57</v>
      </c>
      <c r="B44" s="98">
        <f>COUNTIF(C5:C38,"X")</f>
        <v>8</v>
      </c>
      <c r="C44" s="89"/>
      <c r="D44" s="89"/>
      <c r="E44" s="96"/>
      <c r="F44" s="89"/>
    </row>
    <row r="45" spans="1:6" s="34" customFormat="1" x14ac:dyDescent="0.25">
      <c r="A45" s="97" t="s">
        <v>58</v>
      </c>
      <c r="B45" s="99">
        <f>B44/$B41</f>
        <v>0.38095238095238093</v>
      </c>
      <c r="C45" s="89"/>
      <c r="D45" s="89"/>
      <c r="E45" s="96"/>
      <c r="F45" s="89"/>
    </row>
    <row r="46" spans="1:6" s="34" customFormat="1" x14ac:dyDescent="0.25">
      <c r="A46" s="97" t="s">
        <v>59</v>
      </c>
      <c r="B46" s="98">
        <f>COUNTIF(D5:D38,"X")</f>
        <v>10</v>
      </c>
      <c r="C46" s="89"/>
      <c r="D46" s="89"/>
      <c r="E46" s="96"/>
      <c r="F46" s="89"/>
    </row>
    <row r="47" spans="1:6" s="34" customFormat="1" x14ac:dyDescent="0.25">
      <c r="A47" s="97" t="s">
        <v>60</v>
      </c>
      <c r="B47" s="99">
        <f>B46/$B41</f>
        <v>0.47619047619047616</v>
      </c>
      <c r="C47" s="89"/>
      <c r="D47" s="89"/>
      <c r="E47" s="96"/>
      <c r="F47" s="89"/>
    </row>
    <row r="48" spans="1:6" s="34" customFormat="1" x14ac:dyDescent="0.25">
      <c r="A48" s="97" t="s">
        <v>61</v>
      </c>
      <c r="B48" s="98">
        <f>COUNTIF(F3:F38,"X")</f>
        <v>6</v>
      </c>
      <c r="C48" s="89"/>
      <c r="D48" s="89"/>
      <c r="E48" s="96"/>
      <c r="F48" s="89"/>
    </row>
    <row r="49" spans="1:6" s="34" customFormat="1" x14ac:dyDescent="0.25">
      <c r="A49" s="97" t="s">
        <v>62</v>
      </c>
      <c r="B49" s="99">
        <f>B48/$B$41</f>
        <v>0.2857142857142857</v>
      </c>
      <c r="C49" s="89"/>
      <c r="D49" s="89"/>
      <c r="E49" s="96"/>
      <c r="F49" s="89"/>
    </row>
    <row r="50" spans="1:6" s="34" customFormat="1" x14ac:dyDescent="0.25">
      <c r="A50" s="83"/>
      <c r="B50" s="89"/>
      <c r="C50" s="89"/>
      <c r="D50" s="89"/>
      <c r="E50" s="96"/>
      <c r="F50" s="89"/>
    </row>
    <row r="51" spans="1:6" s="34" customFormat="1" ht="23" x14ac:dyDescent="0.25">
      <c r="A51" s="100" t="s">
        <v>199</v>
      </c>
      <c r="B51" s="89"/>
      <c r="C51" s="89"/>
      <c r="D51" s="89"/>
      <c r="E51" s="96"/>
      <c r="F51" s="89"/>
    </row>
    <row r="52" spans="1:6" s="34" customFormat="1" ht="23" x14ac:dyDescent="0.25">
      <c r="A52" s="101" t="s">
        <v>200</v>
      </c>
      <c r="B52" s="89"/>
      <c r="C52" s="89"/>
      <c r="D52" s="89"/>
      <c r="E52" s="96"/>
      <c r="F52" s="89"/>
    </row>
    <row r="53" spans="1:6" s="34" customFormat="1" ht="46" x14ac:dyDescent="0.25">
      <c r="A53" s="101" t="s">
        <v>201</v>
      </c>
      <c r="B53" s="89"/>
      <c r="C53" s="89"/>
      <c r="D53" s="89"/>
      <c r="E53" s="96"/>
      <c r="F53" s="89"/>
    </row>
    <row r="54" spans="1:6" s="34" customFormat="1" ht="46" x14ac:dyDescent="0.25">
      <c r="A54" s="101" t="s">
        <v>202</v>
      </c>
      <c r="B54" s="89"/>
      <c r="C54" s="89"/>
      <c r="D54" s="89"/>
      <c r="E54" s="96"/>
      <c r="F54" s="89"/>
    </row>
    <row r="55" spans="1:6" s="34" customFormat="1" x14ac:dyDescent="0.25"/>
    <row r="56" spans="1:6" s="34" customFormat="1" x14ac:dyDescent="0.25"/>
  </sheetData>
  <mergeCells count="1">
    <mergeCell ref="A1:F1"/>
  </mergeCells>
  <hyperlinks>
    <hyperlink ref="E7" r:id="rId1" display="http://www.cs.put.poznan.pl/pwojciechowski/"/>
    <hyperlink ref="E10" r:id="rId2" display="http://www.cs.put.poznan.pl/aurbanski/bai.php"/>
    <hyperlink ref="E20" r:id="rId3" display="http://www.cs.put.poznan.pl/pwojciechowski/"/>
    <hyperlink ref="E23" r:id="rId4" display="http://www.cs.put.poznan.pl/aurbanski/bai.php"/>
    <hyperlink ref="E35" r:id="rId5" display="http://www.cs.put.poznan.pl/pwojciechowski/"/>
    <hyperlink ref="E38" r:id="rId6" display="http://www.cs.put.poznan.pl/aurbanski/bai.php"/>
  </hyperlinks>
  <pageMargins left="3.937007874015748E-2" right="3.937007874015748E-2" top="0.19685039370078741" bottom="0.19685039370078741" header="0" footer="0"/>
  <pageSetup paperSize="9" scale="64" fitToWidth="0" orientation="landscape" verticalDpi="0" r:id="rId7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7"/>
  <sheetViews>
    <sheetView workbookViewId="0">
      <selection sqref="A1:D1"/>
    </sheetView>
  </sheetViews>
  <sheetFormatPr defaultColWidth="8.6328125" defaultRowHeight="12.5" x14ac:dyDescent="0.25"/>
  <cols>
    <col min="1" max="1" width="42.36328125" style="34" customWidth="1"/>
    <col min="2" max="2" width="24.36328125" style="106" customWidth="1"/>
    <col min="3" max="4" width="24.36328125" style="89" customWidth="1"/>
    <col min="5" max="5" width="8.6328125" style="34"/>
  </cols>
  <sheetData>
    <row r="1" spans="1:4" ht="21.75" customHeight="1" x14ac:dyDescent="0.35">
      <c r="A1" s="318" t="s">
        <v>203</v>
      </c>
      <c r="B1" s="319"/>
      <c r="C1" s="319"/>
      <c r="D1" s="319"/>
    </row>
    <row r="2" spans="1:4" ht="26" x14ac:dyDescent="0.25">
      <c r="A2" s="102" t="s">
        <v>195</v>
      </c>
      <c r="B2" s="225" t="s">
        <v>4</v>
      </c>
      <c r="C2" s="226" t="s">
        <v>7</v>
      </c>
      <c r="D2" s="227" t="s">
        <v>204</v>
      </c>
    </row>
    <row r="3" spans="1:4" ht="13" hidden="1" x14ac:dyDescent="0.25">
      <c r="A3" s="102" t="s">
        <v>25</v>
      </c>
      <c r="B3" s="64"/>
      <c r="C3" s="64"/>
      <c r="D3" s="64"/>
    </row>
    <row r="4" spans="1:4" x14ac:dyDescent="0.25">
      <c r="A4" s="103" t="str">
        <f>Stac!C13</f>
        <v>Semestr 1:</v>
      </c>
      <c r="B4" s="104"/>
      <c r="C4" s="82"/>
      <c r="D4" s="82"/>
    </row>
    <row r="5" spans="1:4" hidden="1" x14ac:dyDescent="0.25">
      <c r="A5" s="103" t="str">
        <f>Stac!C14</f>
        <v>Przedmiot</v>
      </c>
      <c r="B5" s="104"/>
      <c r="C5" s="82"/>
      <c r="D5" s="82"/>
    </row>
    <row r="6" spans="1:4" ht="25" x14ac:dyDescent="0.25">
      <c r="A6" s="143" t="str">
        <f>Stac!C15</f>
        <v>Projektowanie i modelowanie oprogramowania (Software Design and Modeling)</v>
      </c>
      <c r="B6" s="269" t="str">
        <f>CONCATENATE(IF(ISERR(FIND(Opis_efektow_inz!$D$5,Stac!$O15))=FALSE,Opis_efektow_inz!$D$5,""),IF(ISERR(FIND(Opis_efektow_inz!$D$5,Stac!$O15))=FALSE,", ",""),IF(ISERR(FIND(Opis_efektow_inz!$D$6,Stac!$O15))=FALSE,Opis_efektow_inz!$D$6,""),IF(ISERR(FIND(Opis_efektow_inz!$D$6,Stac!$O15))=FALSE,", ",""),IF(ISERR(FIND(Opis_efektow_inz!$D$7,Stac!$O15))=FALSE,Opis_efektow_inz!$D$7,""),IF(ISERR(FIND(Opis_efektow_inz!$D$7,Stac!$O15))=FALSE,", ",""))</f>
        <v xml:space="preserve">K2st_W5, K2st_W6, </v>
      </c>
      <c r="C6" s="228" t="str">
        <f>CONCATENATE(IF(ISERR(FIND(Opis_efektow_inz!$D$9,Stac!$P15))=FALSE,Opis_efektow_inz!$D$9,""),IF(ISERR(FIND(Opis_efektow_inz!$D$9,Stac!$P15))=FALSE,", 
",""),IF(ISERR(FIND(Opis_efektow_inz!$D$10,Stac!$P15))=FALSE,Opis_efektow_inz!$D$10,""),IF(ISERR(FIND(Opis_efektow_inz!$D$10,Stac!$P15))=FALSE,", ",""),IF(ISERR(FIND(Opis_efektow_inz!$D$11,Stac!$P15))=FALSE,Opis_efektow_inz!$D$11,""),IF(ISERR(FIND(Opis_efektow_inz!$D$11,Stac!$P15))=FALSE,", ",""),IF(ISERR(FIND(Opis_efektow_inz!$D$12,Stac!$P15))=FALSE,Opis_efektow_inz!$D$12,""),IF(ISERR(FIND(Opis_efektow_inz!$D$12,Stac!$P15))=FALSE,", ",""),IF(ISERR(FIND(Opis_efektow_inz!$D$13,Stac!$P15))=FALSE,Opis_efektow_inz!$D$13,""),IF(ISERR(FIND(Opis_efektow_inz!$D$13,Stac!$P15))=FALSE,", ",""),IF(ISERR(FIND(Opis_efektow_inz!$D$14,Stac!$P15))=FALSE,Opis_efektow_inz!$D$14,""),IF(ISERR(FIND(Opis_efektow_inz!$D$14,Stac!$P15))=FALSE,", ",""),IF(ISERR(FIND(Opis_efektow_inz!$D$15,Stac!$P15))=FALSE,Opis_efektow_inz!$D$15,""),IF(ISERR(FIND(Opis_efektow_inz!$D$15,Stac!$P15))=FALSE,", ",""),IF(ISERR(FIND(Opis_efektow_inz!$D$16,Stac!$P15))=FALSE,Opis_efektow_inz!$D$16,""),IF(ISERR(FIND(Opis_efektow_inz!$D$16,Stac!$P15))=FALSE,", ",""),IF(ISERR(FIND(Opis_efektow_inz!$D$17,Stac!$P15))=FALSE,Opis_efektow_inz!$D$19,""),IF(ISERR(FIND(Opis_efektow_inz!$D$17,Stac!$P15))=FALSE,", ",""))</f>
        <v xml:space="preserve">K2st_U4, K2st_U5, K2st_U6, K2st_U8, K2st_U9, , </v>
      </c>
      <c r="D6" s="228" t="s">
        <v>166</v>
      </c>
    </row>
    <row r="7" spans="1:4" x14ac:dyDescent="0.25">
      <c r="A7" s="143" t="str">
        <f>Stac!C16</f>
        <v>Zarządzanie projektami (Project Management)</v>
      </c>
      <c r="B7" s="269" t="str">
        <f>CONCATENATE(IF(ISERR(FIND(Opis_efektow_inz!$D$5,Stac!$O16))=FALSE,Opis_efektow_inz!$D$5,""),IF(ISERR(FIND(Opis_efektow_inz!$D$5,Stac!$O16))=FALSE,", ",""),IF(ISERR(FIND(Opis_efektow_inz!$D$6,Stac!$O16))=FALSE,Opis_efektow_inz!$D$6,""),IF(ISERR(FIND(Opis_efektow_inz!$D$6,Stac!$O16))=FALSE,", ",""),IF(ISERR(FIND(Opis_efektow_inz!$D$7,Stac!$O16))=FALSE,Opis_efektow_inz!$D$7,""),IF(ISERR(FIND(Opis_efektow_inz!$D$7,Stac!$O16))=FALSE,", ",""))</f>
        <v xml:space="preserve">K2st_W5, </v>
      </c>
      <c r="C7" s="228" t="str">
        <f>CONCATENATE(IF(ISERR(FIND(Opis_efektow_inz!$D$9,Stac!$P16))=FALSE,Opis_efektow_inz!$D$9,""),IF(ISERR(FIND(Opis_efektow_inz!$D$9,Stac!$P16))=FALSE,", 
",""),IF(ISERR(FIND(Opis_efektow_inz!$D$10,Stac!$P16))=FALSE,Opis_efektow_inz!$D$10,""),IF(ISERR(FIND(Opis_efektow_inz!$D$10,Stac!$P16))=FALSE,", ",""),IF(ISERR(FIND(Opis_efektow_inz!$D$11,Stac!$P16))=FALSE,Opis_efektow_inz!$D$11,""),IF(ISERR(FIND(Opis_efektow_inz!$D$11,Stac!$P16))=FALSE,", ",""),IF(ISERR(FIND(Opis_efektow_inz!$D$12,Stac!$P16))=FALSE,Opis_efektow_inz!$D$12,""),IF(ISERR(FIND(Opis_efektow_inz!$D$12,Stac!$P16))=FALSE,", ",""),IF(ISERR(FIND(Opis_efektow_inz!$D$13,Stac!$P16))=FALSE,Opis_efektow_inz!$D$13,""),IF(ISERR(FIND(Opis_efektow_inz!$D$13,Stac!$P16))=FALSE,", ",""),IF(ISERR(FIND(Opis_efektow_inz!$D$14,Stac!$P16))=FALSE,Opis_efektow_inz!$D$14,""),IF(ISERR(FIND(Opis_efektow_inz!$D$14,Stac!$P16))=FALSE,", ",""),IF(ISERR(FIND(Opis_efektow_inz!$D$15,Stac!$P16))=FALSE,Opis_efektow_inz!$D$15,""),IF(ISERR(FIND(Opis_efektow_inz!$D$15,Stac!$P16))=FALSE,", ",""),IF(ISERR(FIND(Opis_efektow_inz!$D$16,Stac!$P16))=FALSE,Opis_efektow_inz!$D$16,""),IF(ISERR(FIND(Opis_efektow_inz!$D$16,Stac!$P16))=FALSE,", ",""),IF(ISERR(FIND(Opis_efektow_inz!$D$17,Stac!$P16))=FALSE,Opis_efektow_inz!$D$19,""),IF(ISERR(FIND(Opis_efektow_inz!$D$17,Stac!$P16))=FALSE,", ",""))</f>
        <v xml:space="preserve">K2st_U5, K2st_U7, , </v>
      </c>
      <c r="D7" s="82" t="s">
        <v>166</v>
      </c>
    </row>
    <row r="8" spans="1:4" ht="25" x14ac:dyDescent="0.25">
      <c r="A8" s="143" t="str">
        <f>Stac!C17</f>
        <v>Studio rozwoju oprogramowania 1 (Software Development Studio 1)</v>
      </c>
      <c r="B8" s="269" t="str">
        <f>CONCATENATE(IF(ISERR(FIND(Opis_efektow_inz!$D$5,Stac!$O17))=FALSE,Opis_efektow_inz!$D$5,""),IF(ISERR(FIND(Opis_efektow_inz!$D$5,Stac!$O17))=FALSE,", ",""),IF(ISERR(FIND(Opis_efektow_inz!$D$6,Stac!$O17))=FALSE,Opis_efektow_inz!$D$6,""),IF(ISERR(FIND(Opis_efektow_inz!$D$6,Stac!$O17))=FALSE,", ",""),IF(ISERR(FIND(Opis_efektow_inz!$D$7,Stac!$O17))=FALSE,Opis_efektow_inz!$D$7,""),IF(ISERR(FIND(Opis_efektow_inz!$D$7,Stac!$O17))=FALSE,", ",""))</f>
        <v xml:space="preserve">K2st_W5, K2st_W6, </v>
      </c>
      <c r="C8" s="228" t="str">
        <f>CONCATENATE(IF(ISERR(FIND(Opis_efektow_inz!$D$9,Stac!$P17))=FALSE,Opis_efektow_inz!$D$9,""),IF(ISERR(FIND(Opis_efektow_inz!$D$9,Stac!$P17))=FALSE,", 
",""),IF(ISERR(FIND(Opis_efektow_inz!$D$10,Stac!$P17))=FALSE,Opis_efektow_inz!$D$10,""),IF(ISERR(FIND(Opis_efektow_inz!$D$10,Stac!$P17))=FALSE,", ",""),IF(ISERR(FIND(Opis_efektow_inz!$D$11,Stac!$P17))=FALSE,Opis_efektow_inz!$D$11,""),IF(ISERR(FIND(Opis_efektow_inz!$D$11,Stac!$P17))=FALSE,", ",""),IF(ISERR(FIND(Opis_efektow_inz!$D$12,Stac!$P17))=FALSE,Opis_efektow_inz!$D$12,""),IF(ISERR(FIND(Opis_efektow_inz!$D$12,Stac!$P17))=FALSE,", ",""),IF(ISERR(FIND(Opis_efektow_inz!$D$13,Stac!$P17))=FALSE,Opis_efektow_inz!$D$13,""),IF(ISERR(FIND(Opis_efektow_inz!$D$13,Stac!$P17))=FALSE,", ",""),IF(ISERR(FIND(Opis_efektow_inz!$D$14,Stac!$P17))=FALSE,Opis_efektow_inz!$D$14,""),IF(ISERR(FIND(Opis_efektow_inz!$D$14,Stac!$P17))=FALSE,", ",""),IF(ISERR(FIND(Opis_efektow_inz!$D$15,Stac!$P17))=FALSE,Opis_efektow_inz!$D$15,""),IF(ISERR(FIND(Opis_efektow_inz!$D$15,Stac!$P17))=FALSE,", ",""),IF(ISERR(FIND(Opis_efektow_inz!$D$16,Stac!$P17))=FALSE,Opis_efektow_inz!$D$16,""),IF(ISERR(FIND(Opis_efektow_inz!$D$16,Stac!$P17))=FALSE,", ",""),IF(ISERR(FIND(Opis_efektow_inz!$D$17,Stac!$P17))=FALSE,Opis_efektow_inz!$D$19,""),IF(ISERR(FIND(Opis_efektow_inz!$D$17,Stac!$P17))=FALSE,", ",""))</f>
        <v xml:space="preserve">K2st_U5, K2st_U6, K2st_U7, K2st_U8, , </v>
      </c>
      <c r="D8" s="82" t="s">
        <v>167</v>
      </c>
    </row>
    <row r="9" spans="1:4" ht="25" x14ac:dyDescent="0.25">
      <c r="A9" s="143" t="str">
        <f>Stac!C18</f>
        <v>Technologie rozwoju oprogramowania (Technologies of Software Development)</v>
      </c>
      <c r="B9" s="269" t="str">
        <f>CONCATENATE(IF(ISERR(FIND(Opis_efektow_inz!$D$5,Stac!$O18))=FALSE,Opis_efektow_inz!$D$5,""),IF(ISERR(FIND(Opis_efektow_inz!$D$5,Stac!$O18))=FALSE,", ",""),IF(ISERR(FIND(Opis_efektow_inz!$D$6,Stac!$O18))=FALSE,Opis_efektow_inz!$D$6,""),IF(ISERR(FIND(Opis_efektow_inz!$D$6,Stac!$O18))=FALSE,", ",""),IF(ISERR(FIND(Opis_efektow_inz!$D$7,Stac!$O18))=FALSE,Opis_efektow_inz!$D$7,""),IF(ISERR(FIND(Opis_efektow_inz!$D$7,Stac!$O18))=FALSE,", ",""))</f>
        <v xml:space="preserve">K2st_W5, K2st_W6, </v>
      </c>
      <c r="C9" s="228" t="str">
        <f>CONCATENATE(IF(ISERR(FIND(Opis_efektow_inz!$D$9,Stac!$P18))=FALSE,Opis_efektow_inz!$D$9,""),IF(ISERR(FIND(Opis_efektow_inz!$D$9,Stac!$P18))=FALSE,", 
",""),IF(ISERR(FIND(Opis_efektow_inz!$D$10,Stac!$P18))=FALSE,Opis_efektow_inz!$D$10,""),IF(ISERR(FIND(Opis_efektow_inz!$D$10,Stac!$P18))=FALSE,", ",""),IF(ISERR(FIND(Opis_efektow_inz!$D$11,Stac!$P18))=FALSE,Opis_efektow_inz!$D$11,""),IF(ISERR(FIND(Opis_efektow_inz!$D$11,Stac!$P18))=FALSE,", ",""),IF(ISERR(FIND(Opis_efektow_inz!$D$12,Stac!$P18))=FALSE,Opis_efektow_inz!$D$12,""),IF(ISERR(FIND(Opis_efektow_inz!$D$12,Stac!$P18))=FALSE,", ",""),IF(ISERR(FIND(Opis_efektow_inz!$D$13,Stac!$P18))=FALSE,Opis_efektow_inz!$D$13,""),IF(ISERR(FIND(Opis_efektow_inz!$D$13,Stac!$P18))=FALSE,", ",""),IF(ISERR(FIND(Opis_efektow_inz!$D$14,Stac!$P18))=FALSE,Opis_efektow_inz!$D$14,""),IF(ISERR(FIND(Opis_efektow_inz!$D$14,Stac!$P18))=FALSE,", ",""),IF(ISERR(FIND(Opis_efektow_inz!$D$15,Stac!$P18))=FALSE,Opis_efektow_inz!$D$15,""),IF(ISERR(FIND(Opis_efektow_inz!$D$15,Stac!$P18))=FALSE,", ",""),IF(ISERR(FIND(Opis_efektow_inz!$D$16,Stac!$P18))=FALSE,Opis_efektow_inz!$D$16,""),IF(ISERR(FIND(Opis_efektow_inz!$D$16,Stac!$P18))=FALSE,", ",""),IF(ISERR(FIND(Opis_efektow_inz!$D$17,Stac!$P18))=FALSE,Opis_efektow_inz!$D$19,""),IF(ISERR(FIND(Opis_efektow_inz!$D$17,Stac!$P18))=FALSE,", ",""))</f>
        <v xml:space="preserve">K2st_U5, K2st_U6, , </v>
      </c>
      <c r="D9" s="82" t="s">
        <v>166</v>
      </c>
    </row>
    <row r="10" spans="1:4" x14ac:dyDescent="0.25">
      <c r="A10" s="143" t="str">
        <f>Stac!C19</f>
        <v>Wydajność baz danych (Database Performance)</v>
      </c>
      <c r="B10" s="269" t="str">
        <f>CONCATENATE(IF(ISERR(FIND(Opis_efektow_inz!$D$5,Stac!$O19))=FALSE,Opis_efektow_inz!$D$5,""),IF(ISERR(FIND(Opis_efektow_inz!$D$5,Stac!$O19))=FALSE,", ",""),IF(ISERR(FIND(Opis_efektow_inz!$D$6,Stac!$O19))=FALSE,Opis_efektow_inz!$D$6,""),IF(ISERR(FIND(Opis_efektow_inz!$D$6,Stac!$O19))=FALSE,", ",""),IF(ISERR(FIND(Opis_efektow_inz!$D$7,Stac!$O19))=FALSE,Opis_efektow_inz!$D$7,""),IF(ISERR(FIND(Opis_efektow_inz!$D$7,Stac!$O19))=FALSE,", ",""))</f>
        <v xml:space="preserve">K2st_W5, K2st_W6, </v>
      </c>
      <c r="C10" s="228" t="str">
        <f>CONCATENATE(IF(ISERR(FIND(Opis_efektow_inz!$D$9,Stac!$P19))=FALSE,Opis_efektow_inz!$D$9,""),IF(ISERR(FIND(Opis_efektow_inz!$D$9,Stac!$P19))=FALSE,", 
",""),IF(ISERR(FIND(Opis_efektow_inz!$D$10,Stac!$P19))=FALSE,Opis_efektow_inz!$D$10,""),IF(ISERR(FIND(Opis_efektow_inz!$D$10,Stac!$P19))=FALSE,", ",""),IF(ISERR(FIND(Opis_efektow_inz!$D$11,Stac!$P19))=FALSE,Opis_efektow_inz!$D$11,""),IF(ISERR(FIND(Opis_efektow_inz!$D$11,Stac!$P19))=FALSE,", ",""),IF(ISERR(FIND(Opis_efektow_inz!$D$12,Stac!$P19))=FALSE,Opis_efektow_inz!$D$12,""),IF(ISERR(FIND(Opis_efektow_inz!$D$12,Stac!$P19))=FALSE,", ",""),IF(ISERR(FIND(Opis_efektow_inz!$D$13,Stac!$P19))=FALSE,Opis_efektow_inz!$D$13,""),IF(ISERR(FIND(Opis_efektow_inz!$D$13,Stac!$P19))=FALSE,", ",""),IF(ISERR(FIND(Opis_efektow_inz!$D$14,Stac!$P19))=FALSE,Opis_efektow_inz!$D$14,""),IF(ISERR(FIND(Opis_efektow_inz!$D$14,Stac!$P19))=FALSE,", ",""),IF(ISERR(FIND(Opis_efektow_inz!$D$15,Stac!$P19))=FALSE,Opis_efektow_inz!$D$15,""),IF(ISERR(FIND(Opis_efektow_inz!$D$15,Stac!$P19))=FALSE,", ",""),IF(ISERR(FIND(Opis_efektow_inz!$D$16,Stac!$P19))=FALSE,Opis_efektow_inz!$D$16,""),IF(ISERR(FIND(Opis_efektow_inz!$D$16,Stac!$P19))=FALSE,", ",""),IF(ISERR(FIND(Opis_efektow_inz!$D$17,Stac!$P19))=FALSE,Opis_efektow_inz!$D$19,""),IF(ISERR(FIND(Opis_efektow_inz!$D$17,Stac!$P19))=FALSE,", ",""))</f>
        <v xml:space="preserve">K2st_U4, K2st_U5, K2st_U6, </v>
      </c>
      <c r="D10" s="82" t="s">
        <v>166</v>
      </c>
    </row>
    <row r="11" spans="1:4" ht="27.75" customHeight="1" x14ac:dyDescent="0.25">
      <c r="A11" s="143" t="str">
        <f>Stac!C20</f>
        <v>Komunikacja w języku angielskim (Communication in English) / Język polski (Polish)</v>
      </c>
      <c r="B11" s="269" t="str">
        <f>CONCATENATE(IF(ISERR(FIND(Opis_efektow_inz!$D$5,Stac!$O20))=FALSE,Opis_efektow_inz!$D$5,""),IF(ISERR(FIND(Opis_efektow_inz!$D$5,Stac!$O20))=FALSE,", ",""),IF(ISERR(FIND(Opis_efektow_inz!$D$6,Stac!$O20))=FALSE,Opis_efektow_inz!$D$6,""),IF(ISERR(FIND(Opis_efektow_inz!$D$6,Stac!$O20))=FALSE,", ",""),IF(ISERR(FIND(Opis_efektow_inz!$D$7,Stac!$O20))=FALSE,Opis_efektow_inz!$D$7,""),IF(ISERR(FIND(Opis_efektow_inz!$D$7,Stac!$O20))=FALSE,", ",""))</f>
        <v/>
      </c>
      <c r="C11" s="228" t="str">
        <f>CONCATENATE(IF(ISERR(FIND(Opis_efektow_inz!$D$9,Stac!$P20))=FALSE,Opis_efektow_inz!$D$9,""),IF(ISERR(FIND(Opis_efektow_inz!$D$9,Stac!$P20))=FALSE,", 
",""),IF(ISERR(FIND(Opis_efektow_inz!$D$10,Stac!$P20))=FALSE,Opis_efektow_inz!$D$10,""),IF(ISERR(FIND(Opis_efektow_inz!$D$10,Stac!$P20))=FALSE,", ",""),IF(ISERR(FIND(Opis_efektow_inz!$D$11,Stac!$P20))=FALSE,Opis_efektow_inz!$D$11,""),IF(ISERR(FIND(Opis_efektow_inz!$D$11,Stac!$P20))=FALSE,", ",""),IF(ISERR(FIND(Opis_efektow_inz!$D$12,Stac!$P20))=FALSE,Opis_efektow_inz!$D$12,""),IF(ISERR(FIND(Opis_efektow_inz!$D$12,Stac!$P20))=FALSE,", ",""),IF(ISERR(FIND(Opis_efektow_inz!$D$13,Stac!$P20))=FALSE,Opis_efektow_inz!$D$13,""),IF(ISERR(FIND(Opis_efektow_inz!$D$13,Stac!$P20))=FALSE,", ",""),IF(ISERR(FIND(Opis_efektow_inz!$D$14,Stac!$P20))=FALSE,Opis_efektow_inz!$D$14,""),IF(ISERR(FIND(Opis_efektow_inz!$D$14,Stac!$P20))=FALSE,", ",""),IF(ISERR(FIND(Opis_efektow_inz!$D$15,Stac!$P20))=FALSE,Opis_efektow_inz!$D$15,""),IF(ISERR(FIND(Opis_efektow_inz!$D$15,Stac!$P20))=FALSE,", ",""),IF(ISERR(FIND(Opis_efektow_inz!$D$16,Stac!$P20))=FALSE,Opis_efektow_inz!$D$16,""),IF(ISERR(FIND(Opis_efektow_inz!$D$16,Stac!$P20))=FALSE,", ",""),IF(ISERR(FIND(Opis_efektow_inz!$D$17,Stac!$P20))=FALSE,Opis_efektow_inz!$D$19,""),IF(ISERR(FIND(Opis_efektow_inz!$D$17,Stac!$P20))=FALSE,", ",""))</f>
        <v/>
      </c>
      <c r="D11" s="270"/>
    </row>
    <row r="12" spans="1:4" ht="25" x14ac:dyDescent="0.25">
      <c r="A12" s="143" t="str">
        <f>Stac!C21</f>
        <v>Podstawowe szkolenie z zakresu BHP (Basic health and safety training)</v>
      </c>
      <c r="B12" s="269" t="str">
        <f>CONCATENATE(IF(ISERR(FIND(Opis_efektow_inz!$D$5,Stac!$O21))=FALSE,Opis_efektow_inz!$D$5,""),IF(ISERR(FIND(Opis_efektow_inz!$D$5,Stac!$O21))=FALSE,", ",""),IF(ISERR(FIND(Opis_efektow_inz!$D$6,Stac!$O21))=FALSE,Opis_efektow_inz!$D$6,""),IF(ISERR(FIND(Opis_efektow_inz!$D$6,Stac!$O21))=FALSE,", ",""),IF(ISERR(FIND(Opis_efektow_inz!$D$7,Stac!$O21))=FALSE,Opis_efektow_inz!$D$7,""),IF(ISERR(FIND(Opis_efektow_inz!$D$7,Stac!$O21))=FALSE,", ",""))</f>
        <v/>
      </c>
      <c r="C12" s="228" t="str">
        <f>CONCATENATE(IF(ISERR(FIND(Opis_efektow_inz!$D$9,Stac!$P21))=FALSE,Opis_efektow_inz!$D$9,""),IF(ISERR(FIND(Opis_efektow_inz!$D$9,Stac!$P21))=FALSE,", 
",""),IF(ISERR(FIND(Opis_efektow_inz!$D$10,Stac!$P21))=FALSE,Opis_efektow_inz!$D$10,""),IF(ISERR(FIND(Opis_efektow_inz!$D$10,Stac!$P21))=FALSE,", ",""),IF(ISERR(FIND(Opis_efektow_inz!$D$11,Stac!$P21))=FALSE,Opis_efektow_inz!$D$11,""),IF(ISERR(FIND(Opis_efektow_inz!$D$11,Stac!$P21))=FALSE,", ",""),IF(ISERR(FIND(Opis_efektow_inz!$D$12,Stac!$P21))=FALSE,Opis_efektow_inz!$D$12,""),IF(ISERR(FIND(Opis_efektow_inz!$D$12,Stac!$P21))=FALSE,", ",""),IF(ISERR(FIND(Opis_efektow_inz!$D$13,Stac!$P21))=FALSE,Opis_efektow_inz!$D$13,""),IF(ISERR(FIND(Opis_efektow_inz!$D$13,Stac!$P21))=FALSE,", ",""),IF(ISERR(FIND(Opis_efektow_inz!$D$14,Stac!$P21))=FALSE,Opis_efektow_inz!$D$14,""),IF(ISERR(FIND(Opis_efektow_inz!$D$14,Stac!$P21))=FALSE,", ",""),IF(ISERR(FIND(Opis_efektow_inz!$D$15,Stac!$P21))=FALSE,Opis_efektow_inz!$D$15,""),IF(ISERR(FIND(Opis_efektow_inz!$D$15,Stac!$P21))=FALSE,", ",""),IF(ISERR(FIND(Opis_efektow_inz!$D$16,Stac!$P21))=FALSE,Opis_efektow_inz!$D$16,""),IF(ISERR(FIND(Opis_efektow_inz!$D$16,Stac!$P21))=FALSE,", ",""),IF(ISERR(FIND(Opis_efektow_inz!$D$17,Stac!$P21))=FALSE,Opis_efektow_inz!$D$19,""),IF(ISERR(FIND(Opis_efektow_inz!$D$17,Stac!$P21))=FALSE,", ",""))</f>
        <v xml:space="preserve">K2st_U5, </v>
      </c>
      <c r="D12" s="82" t="s">
        <v>166</v>
      </c>
    </row>
    <row r="13" spans="1:4" ht="50" x14ac:dyDescent="0.25">
      <c r="A13" s="143" t="str">
        <f>Stac!C22</f>
        <v>Nowe trendy technologii multimedialnych (New Trends in Multimedia Technologies)</v>
      </c>
      <c r="B13" s="269" t="str">
        <f>CONCATENATE(IF(ISERR(FIND(Opis_efektow_inz!$D$5,Stac!$O22))=FALSE,Opis_efektow_inz!$D$5,""),IF(ISERR(FIND(Opis_efektow_inz!$D$5,Stac!$O22))=FALSE,", ",""),IF(ISERR(FIND(Opis_efektow_inz!$D$6,Stac!$O22))=FALSE,Opis_efektow_inz!$D$6,""),IF(ISERR(FIND(Opis_efektow_inz!$D$6,Stac!$O22))=FALSE,", ",""),IF(ISERR(FIND(Opis_efektow_inz!$D$7,Stac!$O22))=FALSE,Opis_efektow_inz!$D$7,""),IF(ISERR(FIND(Opis_efektow_inz!$D$7,Stac!$O22))=FALSE,", ",""))</f>
        <v xml:space="preserve">K2st_W5, </v>
      </c>
      <c r="C13" s="228" t="str">
        <f>CONCATENATE(IF(ISERR(FIND(Opis_efektow_inz!$D$9,Stac!$P22))=FALSE,Opis_efektow_inz!$D$9,""),IF(ISERR(FIND(Opis_efektow_inz!$D$9,Stac!$P22))=FALSE,", 
",""),IF(ISERR(FIND(Opis_efektow_inz!$D$10,Stac!$P22))=FALSE,Opis_efektow_inz!$D$10,""),IF(ISERR(FIND(Opis_efektow_inz!$D$10,Stac!$P22))=FALSE,", ",""),IF(ISERR(FIND(Opis_efektow_inz!$D$11,Stac!$P22))=FALSE,Opis_efektow_inz!$D$11,""),IF(ISERR(FIND(Opis_efektow_inz!$D$11,Stac!$P22))=FALSE,", ",""),IF(ISERR(FIND(Opis_efektow_inz!$D$12,Stac!$P22))=FALSE,Opis_efektow_inz!$D$12,""),IF(ISERR(FIND(Opis_efektow_inz!$D$12,Stac!$P22))=FALSE,", ",""),IF(ISERR(FIND(Opis_efektow_inz!$D$13,Stac!$P22))=FALSE,Opis_efektow_inz!$D$13,""),IF(ISERR(FIND(Opis_efektow_inz!$D$13,Stac!$P22))=FALSE,", ",""),IF(ISERR(FIND(Opis_efektow_inz!$D$14,Stac!$P22))=FALSE,Opis_efektow_inz!$D$14,""),IF(ISERR(FIND(Opis_efektow_inz!$D$14,Stac!$P22))=FALSE,", ",""),IF(ISERR(FIND(Opis_efektow_inz!$D$15,Stac!$P22))=FALSE,Opis_efektow_inz!$D$15,""),IF(ISERR(FIND(Opis_efektow_inz!$D$15,Stac!$P22))=FALSE,", ",""),IF(ISERR(FIND(Opis_efektow_inz!$D$16,Stac!$P22))=FALSE,Opis_efektow_inz!$D$16,""),IF(ISERR(FIND(Opis_efektow_inz!$D$16,Stac!$P22))=FALSE,", ",""),IF(ISERR(FIND(Opis_efektow_inz!$D$17,Stac!$P22))=FALSE,Opis_efektow_inz!$D$19,""),IF(ISERR(FIND(Opis_efektow_inz!$D$17,Stac!$P22))=FALSE,", ",""))</f>
        <v xml:space="preserve">K2st_U3, 
K2st_U4, K2st_U5, K2st_U6, K2st_U8, K2st_U9, K2st_U10, </v>
      </c>
      <c r="D13" s="82" t="s">
        <v>166</v>
      </c>
    </row>
    <row r="14" spans="1:4" hidden="1" x14ac:dyDescent="0.25">
      <c r="A14" s="143">
        <f>Stac!C23</f>
        <v>0</v>
      </c>
      <c r="B14" s="89" t="str">
        <f>CONCATENATE(IF(ISERR(FIND(Opis_efektow_inz!$D$5,Stac!$O23))=FALSE,Opis_efektow_inz!$D$5,""),IF(ISERR(FIND(Opis_efektow_inz!$D$5,Stac!$O23))=FALSE,", ",""),IF(ISERR(FIND(Opis_efektow_inz!$D$6,Stac!$O23))=FALSE,Opis_efektow_inz!$D$6,""),IF(ISERR(FIND(Opis_efektow_inz!$D$6,Stac!$O23))=FALSE,", ",""),IF(ISERR(FIND(Opis_efektow_inz!$D$7,Stac!$O23))=FALSE,Opis_efektow_inz!$D$7,""),IF(ISERR(FIND(Opis_efektow_inz!$D$7,Stac!$O23))=FALSE,", ",""))</f>
        <v/>
      </c>
      <c r="C14" s="228" t="str">
        <f>CONCATENATE(IF(ISERR(FIND(Opis_efektow_inz!$D$9,Stac!$P23))=FALSE,Opis_efektow_inz!$D$9,""),IF(ISERR(FIND(Opis_efektow_inz!$D$9,Stac!$P23))=FALSE,", 
",""),IF(ISERR(FIND(Opis_efektow_inz!$D$10,Stac!$P23))=FALSE,Opis_efektow_inz!$D$10,""),IF(ISERR(FIND(Opis_efektow_inz!$D$10,Stac!$P23))=FALSE,", ",""),IF(ISERR(FIND(Opis_efektow_inz!$D$11,Stac!$P23))=FALSE,Opis_efektow_inz!$D$11,""),IF(ISERR(FIND(Opis_efektow_inz!$D$11,Stac!$P23))=FALSE,", ",""),IF(ISERR(FIND(Opis_efektow_inz!$D$12,Stac!$P23))=FALSE,Opis_efektow_inz!$D$12,""),IF(ISERR(FIND(Opis_efektow_inz!$D$12,Stac!$P23))=FALSE,", ",""),IF(ISERR(FIND(Opis_efektow_inz!$D$13,Stac!$P23))=FALSE,Opis_efektow_inz!$D$13,""),IF(ISERR(FIND(Opis_efektow_inz!$D$13,Stac!$P23))=FALSE,", ",""),IF(ISERR(FIND(Opis_efektow_inz!$D$14,Stac!$P23))=FALSE,Opis_efektow_inz!$D$14,""),IF(ISERR(FIND(Opis_efektow_inz!$D$14,Stac!$P23))=FALSE,", ",""),IF(ISERR(FIND(Opis_efektow_inz!$D$15,Stac!$P23))=FALSE,Opis_efektow_inz!$D$15,""),IF(ISERR(FIND(Opis_efektow_inz!$D$15,Stac!$P23))=FALSE,", ",""),IF(ISERR(FIND(Opis_efektow_inz!$D$16,Stac!$P23))=FALSE,Opis_efektow_inz!$D$16,""),IF(ISERR(FIND(Opis_efektow_inz!$D$16,Stac!$P23))=FALSE,", ",""),IF(ISERR(FIND(Opis_efektow_inz!$D$17,Stac!$P23))=FALSE,Opis_efektow_inz!$D$19,""),IF(ISERR(FIND(Opis_efektow_inz!$D$17,Stac!$P23))=FALSE,", ",""))</f>
        <v/>
      </c>
      <c r="D14" s="82"/>
    </row>
    <row r="15" spans="1:4" hidden="1" x14ac:dyDescent="0.25">
      <c r="A15" s="143">
        <f>Stac!C24</f>
        <v>0</v>
      </c>
      <c r="B15" s="82"/>
      <c r="C15" s="228" t="str">
        <f>CONCATENATE(IF(ISERR(FIND(Opis_efektow_inz!$D$9,Stac!$P24))=FALSE,Opis_efektow_inz!$D$9,""),IF(ISERR(FIND(Opis_efektow_inz!$D$9,Stac!$P24))=FALSE,", 
",""),IF(ISERR(FIND(Opis_efektow_inz!$D$10,Stac!$P24))=FALSE,Opis_efektow_inz!$D$10,""),IF(ISERR(FIND(Opis_efektow_inz!$D$10,Stac!$P24))=FALSE,", ",""),IF(ISERR(FIND(Opis_efektow_inz!$D$11,Stac!$P24))=FALSE,Opis_efektow_inz!$D$11,""),IF(ISERR(FIND(Opis_efektow_inz!$D$11,Stac!$P24))=FALSE,", ",""),IF(ISERR(FIND(Opis_efektow_inz!$D$12,Stac!$P24))=FALSE,Opis_efektow_inz!$D$12,""),IF(ISERR(FIND(Opis_efektow_inz!$D$12,Stac!$P24))=FALSE,", ",""),IF(ISERR(FIND(Opis_efektow_inz!$D$13,Stac!$P24))=FALSE,Opis_efektow_inz!$D$13,""),IF(ISERR(FIND(Opis_efektow_inz!$D$13,Stac!$P24))=FALSE,", ",""),IF(ISERR(FIND(Opis_efektow_inz!$D$14,Stac!$P24))=FALSE,Opis_efektow_inz!$D$14,""),IF(ISERR(FIND(Opis_efektow_inz!$D$14,Stac!$P24))=FALSE,", ",""),IF(ISERR(FIND(Opis_efektow_inz!$D$15,Stac!$P24))=FALSE,Opis_efektow_inz!$D$15,""),IF(ISERR(FIND(Opis_efektow_inz!$D$15,Stac!$P24))=FALSE,", ",""),IF(ISERR(FIND(Opis_efektow_inz!$D$16,Stac!$P24))=FALSE,Opis_efektow_inz!$D$16,""),IF(ISERR(FIND(Opis_efektow_inz!$D$16,Stac!$P24))=FALSE,", ",""),IF(ISERR(FIND(Opis_efektow_inz!$D$17,Stac!$P24))=FALSE,Opis_efektow_inz!$D$19,""),IF(ISERR(FIND(Opis_efektow_inz!$D$17,Stac!$P24))=FALSE,", ",""))</f>
        <v/>
      </c>
      <c r="D15" s="82"/>
    </row>
    <row r="16" spans="1:4" hidden="1" x14ac:dyDescent="0.25">
      <c r="A16" s="143" t="str">
        <f>Stac!C25</f>
        <v>Semestr 2:</v>
      </c>
      <c r="B16" s="82"/>
      <c r="C16" s="228" t="str">
        <f>CONCATENATE(IF(ISERR(FIND(Opis_efektow_inz!$D$9,Stac!$P25))=FALSE,Opis_efektow_inz!$D$9,""),IF(ISERR(FIND(Opis_efektow_inz!$D$9,Stac!$P25))=FALSE,", 
",""),IF(ISERR(FIND(Opis_efektow_inz!$D$10,Stac!$P25))=FALSE,Opis_efektow_inz!$D$10,""),IF(ISERR(FIND(Opis_efektow_inz!$D$10,Stac!$P25))=FALSE,", ",""),IF(ISERR(FIND(Opis_efektow_inz!$D$11,Stac!$P25))=FALSE,Opis_efektow_inz!$D$11,""),IF(ISERR(FIND(Opis_efektow_inz!$D$11,Stac!$P25))=FALSE,", ",""),IF(ISERR(FIND(Opis_efektow_inz!$D$12,Stac!$P25))=FALSE,Opis_efektow_inz!$D$12,""),IF(ISERR(FIND(Opis_efektow_inz!$D$12,Stac!$P25))=FALSE,", ",""),IF(ISERR(FIND(Opis_efektow_inz!$D$13,Stac!$P25))=FALSE,Opis_efektow_inz!$D$13,""),IF(ISERR(FIND(Opis_efektow_inz!$D$13,Stac!$P25))=FALSE,", ",""),IF(ISERR(FIND(Opis_efektow_inz!$D$14,Stac!$P25))=FALSE,Opis_efektow_inz!$D$14,""),IF(ISERR(FIND(Opis_efektow_inz!$D$14,Stac!$P25))=FALSE,", ",""),IF(ISERR(FIND(Opis_efektow_inz!$D$15,Stac!$P25))=FALSE,Opis_efektow_inz!$D$15,""),IF(ISERR(FIND(Opis_efektow_inz!$D$15,Stac!$P25))=FALSE,", ",""),IF(ISERR(FIND(Opis_efektow_inz!$D$16,Stac!$P25))=FALSE,Opis_efektow_inz!$D$16,""),IF(ISERR(FIND(Opis_efektow_inz!$D$16,Stac!$P25))=FALSE,", ",""),IF(ISERR(FIND(Opis_efektow_inz!$D$17,Stac!$P25))=FALSE,Opis_efektow_inz!$D$19,""),IF(ISERR(FIND(Opis_efektow_inz!$D$17,Stac!$P25))=FALSE,", ",""))</f>
        <v/>
      </c>
      <c r="D16" s="82"/>
    </row>
    <row r="17" spans="1:4" x14ac:dyDescent="0.25">
      <c r="A17" s="229" t="str">
        <f>Stac!C25</f>
        <v>Semestr 2:</v>
      </c>
      <c r="B17" s="82" t="str">
        <f>CONCATENATE(IF(ISERR(FIND(Opis_efektow_inz!$D$5,Stac!$O25))=FALSE,Opis_efektow_inz!$D$5,""),IF(ISERR(FIND(Opis_efektow_inz!$D$5,Stac!$O25))=FALSE,", ",""),IF(ISERR(FIND(Opis_efektow_inz!$D$6,Stac!$O25))=FALSE,Opis_efektow_inz!$D$6,""),IF(ISERR(FIND(Opis_efektow_inz!$D$6,Stac!$O25))=FALSE,", ",""),IF(ISERR(FIND(Opis_efektow_inz!$D$7,Stac!$O25))=FALSE,Opis_efektow_inz!$D$7,""),IF(ISERR(FIND(Opis_efektow_inz!$D$7,Stac!$O25))=FALSE,", ",""))</f>
        <v/>
      </c>
      <c r="C17" s="82" t="str">
        <f>CONCATENATE(IF(ISERR(FIND(Opis_efektow_inz!$D$9,Stac!$P25))=FALSE,Opis_efektow_inz!$D$9,""),IF(ISERR(FIND(Opis_efektow_inz!$D$9,Stac!$P25))=FALSE,", 
",""),IF(ISERR(FIND(Opis_efektow_inz!$D$10,Stac!$P25))=FALSE,Opis_efektow_inz!$D$10,""),IF(ISERR(FIND(Opis_efektow_inz!$D$10,Stac!$P25))=FALSE,", ",""),IF(ISERR(FIND(Opis_efektow_inz!$D$11,Stac!$P25))=FALSE,Opis_efektow_inz!$D$11,""),IF(ISERR(FIND(Opis_efektow_inz!$D$11,Stac!$P25))=FALSE,", ",""),IF(ISERR(FIND(Opis_efektow_inz!$D$12,Stac!$P25))=FALSE,Opis_efektow_inz!$D$12,""),IF(ISERR(FIND(Opis_efektow_inz!$D$12,Stac!$P25))=FALSE,", ",""),IF(ISERR(FIND(Opis_efektow_inz!$D$13,Stac!$P25))=FALSE,Opis_efektow_inz!$D$13,""),IF(ISERR(FIND(Opis_efektow_inz!$D$13,Stac!$P25))=FALSE,", ",""),IF(ISERR(FIND(Opis_efektow_inz!$D$14,Stac!$P25))=FALSE,Opis_efektow_inz!$D$14,""),IF(ISERR(FIND(Opis_efektow_inz!$D$14,Stac!$P25))=FALSE,", ",""),IF(ISERR(FIND(Opis_efektow_inz!$D$15,Stac!$P25))=FALSE,Opis_efektow_inz!$D$15,""),IF(ISERR(FIND(Opis_efektow_inz!$D$15,Stac!$P25))=FALSE,", ",""),IF(ISERR(FIND(Opis_efektow_inz!$D$16,Stac!$P25))=FALSE,Opis_efektow_inz!$D$16,""),IF(ISERR(FIND(Opis_efektow_inz!$D$16,Stac!$P25))=FALSE,", ",""),IF(ISERR(FIND(Opis_efektow_inz!$D$17,Stac!$P25))=FALSE,Opis_efektow_inz!$D$19,""),IF(ISERR(FIND(Opis_efektow_inz!$D$17,Stac!$P25))=FALSE,", ",""))</f>
        <v/>
      </c>
      <c r="D17" s="82"/>
    </row>
    <row r="18" spans="1:4" hidden="1" x14ac:dyDescent="0.25">
      <c r="A18" s="229" t="str">
        <f>Stac!C26</f>
        <v>Przedmiot</v>
      </c>
      <c r="B18" s="82" t="str">
        <f>CONCATENATE(IF(ISERR(FIND(Opis_efektow_inz!$D$5,Stac!$O26))=FALSE,Opis_efektow_inz!$D$5,""),IF(ISERR(FIND(Opis_efektow_inz!$D$5,Stac!$O26))=FALSE,", ",""),IF(ISERR(FIND(Opis_efektow_inz!$D$6,Stac!$O26))=FALSE,Opis_efektow_inz!$D$6,""),IF(ISERR(FIND(Opis_efektow_inz!$D$6,Stac!$O26))=FALSE,", ",""),IF(ISERR(FIND(Opis_efektow_inz!$D$7,Stac!$O26))=FALSE,Opis_efektow_inz!$D$7,""),IF(ISERR(FIND(Opis_efektow_inz!$D$7,Stac!$O26))=FALSE,", ",""))</f>
        <v/>
      </c>
      <c r="C18" s="82" t="str">
        <f>CONCATENATE(IF(ISERR(FIND(Opis_efektow_inz!$D$9,Stac!$P26))=FALSE,Opis_efektow_inz!$D$9,""),IF(ISERR(FIND(Opis_efektow_inz!$D$9,Stac!$P26))=FALSE,", 
",""),IF(ISERR(FIND(Opis_efektow_inz!$D$10,Stac!$P26))=FALSE,Opis_efektow_inz!$D$10,""),IF(ISERR(FIND(Opis_efektow_inz!$D$10,Stac!$P26))=FALSE,", ",""),IF(ISERR(FIND(Opis_efektow_inz!$D$11,Stac!$P26))=FALSE,Opis_efektow_inz!$D$11,""),IF(ISERR(FIND(Opis_efektow_inz!$D$11,Stac!$P26))=FALSE,", ",""),IF(ISERR(FIND(Opis_efektow_inz!$D$12,Stac!$P26))=FALSE,Opis_efektow_inz!$D$12,""),IF(ISERR(FIND(Opis_efektow_inz!$D$12,Stac!$P26))=FALSE,", ",""),IF(ISERR(FIND(Opis_efektow_inz!$D$13,Stac!$P26))=FALSE,Opis_efektow_inz!$D$13,""),IF(ISERR(FIND(Opis_efektow_inz!$D$13,Stac!$P26))=FALSE,", ",""),IF(ISERR(FIND(Opis_efektow_inz!$D$14,Stac!$P26))=FALSE,Opis_efektow_inz!$D$14,""),IF(ISERR(FIND(Opis_efektow_inz!$D$14,Stac!$P26))=FALSE,", ",""),IF(ISERR(FIND(Opis_efektow_inz!$D$15,Stac!$P26))=FALSE,Opis_efektow_inz!$D$15,""),IF(ISERR(FIND(Opis_efektow_inz!$D$15,Stac!$P26))=FALSE,", ",""),IF(ISERR(FIND(Opis_efektow_inz!$D$16,Stac!$P26))=FALSE,Opis_efektow_inz!$D$16,""),IF(ISERR(FIND(Opis_efektow_inz!$D$16,Stac!$P26))=FALSE,", ",""),IF(ISERR(FIND(Opis_efektow_inz!$D$17,Stac!$P26))=FALSE,Opis_efektow_inz!$D$19,""),IF(ISERR(FIND(Opis_efektow_inz!$D$17,Stac!$P26))=FALSE,", ",""))</f>
        <v/>
      </c>
      <c r="D18" s="82"/>
    </row>
    <row r="19" spans="1:4" ht="25" x14ac:dyDescent="0.25">
      <c r="A19" s="143" t="str">
        <f>Stac!C27</f>
        <v>Architektura i weryfikacja oprogramowania (Software Architecture and Verification)</v>
      </c>
      <c r="B19" s="82" t="str">
        <f>CONCATENATE(IF(ISERR(FIND(Opis_efektow_inz!$D$5,Stac!$O27))=FALSE,Opis_efektow_inz!$D$5,""),IF(ISERR(FIND(Opis_efektow_inz!$D$5,Stac!$O27))=FALSE,", ",""),IF(ISERR(FIND(Opis_efektow_inz!$D$6,Stac!$O27))=FALSE,Opis_efektow_inz!$D$6,""),IF(ISERR(FIND(Opis_efektow_inz!$D$6,Stac!$O27))=FALSE,", ",""),IF(ISERR(FIND(Opis_efektow_inz!$D$7,Stac!$O27))=FALSE,Opis_efektow_inz!$D$7,""),IF(ISERR(FIND(Opis_efektow_inz!$D$7,Stac!$O27))=FALSE,", ",""))</f>
        <v xml:space="preserve">K2st_W5, K2st_W6, </v>
      </c>
      <c r="C19" s="82" t="str">
        <f>CONCATENATE(IF(ISERR(FIND(Opis_efektow_inz!$D$9,Stac!$P27))=FALSE,Opis_efektow_inz!$D$9,""),IF(ISERR(FIND(Opis_efektow_inz!$D$9,Stac!$P27))=FALSE,", 
",""),IF(ISERR(FIND(Opis_efektow_inz!$D$10,Stac!$P27))=FALSE,Opis_efektow_inz!$D$10,""),IF(ISERR(FIND(Opis_efektow_inz!$D$10,Stac!$P27))=FALSE,", ",""),IF(ISERR(FIND(Opis_efektow_inz!$D$11,Stac!$P27))=FALSE,Opis_efektow_inz!$D$11,""),IF(ISERR(FIND(Opis_efektow_inz!$D$11,Stac!$P27))=FALSE,", ",""),IF(ISERR(FIND(Opis_efektow_inz!$D$12,Stac!$P27))=FALSE,Opis_efektow_inz!$D$12,""),IF(ISERR(FIND(Opis_efektow_inz!$D$12,Stac!$P27))=FALSE,", ",""),IF(ISERR(FIND(Opis_efektow_inz!$D$13,Stac!$P27))=FALSE,Opis_efektow_inz!$D$13,""),IF(ISERR(FIND(Opis_efektow_inz!$D$13,Stac!$P27))=FALSE,", ",""),IF(ISERR(FIND(Opis_efektow_inz!$D$14,Stac!$P27))=FALSE,Opis_efektow_inz!$D$14,""),IF(ISERR(FIND(Opis_efektow_inz!$D$14,Stac!$P27))=FALSE,", ",""),IF(ISERR(FIND(Opis_efektow_inz!$D$15,Stac!$P27))=FALSE,Opis_efektow_inz!$D$15,""),IF(ISERR(FIND(Opis_efektow_inz!$D$15,Stac!$P27))=FALSE,", ",""),IF(ISERR(FIND(Opis_efektow_inz!$D$16,Stac!$P27))=FALSE,Opis_efektow_inz!$D$16,""),IF(ISERR(FIND(Opis_efektow_inz!$D$16,Stac!$P27))=FALSE,", ",""),IF(ISERR(FIND(Opis_efektow_inz!$D$17,Stac!$P27))=FALSE,Opis_efektow_inz!$D$19,""),IF(ISERR(FIND(Opis_efektow_inz!$D$17,Stac!$P27))=FALSE,", ",""))</f>
        <v xml:space="preserve">K2st_U4, K2st_U5, K2st_U6, K2st_U8, K2st_U9, , </v>
      </c>
      <c r="D19" s="82" t="s">
        <v>166</v>
      </c>
    </row>
    <row r="20" spans="1:4" ht="25" x14ac:dyDescent="0.25">
      <c r="A20" s="143" t="str">
        <f>Stac!C28</f>
        <v>Studio rozwoju oprogramowania 2 (Software Development Studio 2)</v>
      </c>
      <c r="B20" s="82" t="str">
        <f>CONCATENATE(IF(ISERR(FIND(Opis_efektow_inz!$D$5,Stac!$O28))=FALSE,Opis_efektow_inz!$D$5,""),IF(ISERR(FIND(Opis_efektow_inz!$D$5,Stac!$O28))=FALSE,", ",""),IF(ISERR(FIND(Opis_efektow_inz!$D$6,Stac!$O28))=FALSE,Opis_efektow_inz!$D$6,""),IF(ISERR(FIND(Opis_efektow_inz!$D$6,Stac!$O28))=FALSE,", ",""),IF(ISERR(FIND(Opis_efektow_inz!$D$7,Stac!$O28))=FALSE,Opis_efektow_inz!$D$7,""),IF(ISERR(FIND(Opis_efektow_inz!$D$7,Stac!$O28))=FALSE,", ",""))</f>
        <v xml:space="preserve">K2st_W5, K2st_W6, </v>
      </c>
      <c r="C20" s="82" t="str">
        <f>CONCATENATE(IF(ISERR(FIND(Opis_efektow_inz!$D$9,Stac!$P28))=FALSE,Opis_efektow_inz!$D$9,""),IF(ISERR(FIND(Opis_efektow_inz!$D$9,Stac!$P28))=FALSE,", 
",""),IF(ISERR(FIND(Opis_efektow_inz!$D$10,Stac!$P28))=FALSE,Opis_efektow_inz!$D$10,""),IF(ISERR(FIND(Opis_efektow_inz!$D$10,Stac!$P28))=FALSE,", ",""),IF(ISERR(FIND(Opis_efektow_inz!$D$11,Stac!$P28))=FALSE,Opis_efektow_inz!$D$11,""),IF(ISERR(FIND(Opis_efektow_inz!$D$11,Stac!$P28))=FALSE,", ",""),IF(ISERR(FIND(Opis_efektow_inz!$D$12,Stac!$P28))=FALSE,Opis_efektow_inz!$D$12,""),IF(ISERR(FIND(Opis_efektow_inz!$D$12,Stac!$P28))=FALSE,", ",""),IF(ISERR(FIND(Opis_efektow_inz!$D$13,Stac!$P28))=FALSE,Opis_efektow_inz!$D$13,""),IF(ISERR(FIND(Opis_efektow_inz!$D$13,Stac!$P28))=FALSE,", ",""),IF(ISERR(FIND(Opis_efektow_inz!$D$14,Stac!$P28))=FALSE,Opis_efektow_inz!$D$14,""),IF(ISERR(FIND(Opis_efektow_inz!$D$14,Stac!$P28))=FALSE,", ",""),IF(ISERR(FIND(Opis_efektow_inz!$D$15,Stac!$P28))=FALSE,Opis_efektow_inz!$D$15,""),IF(ISERR(FIND(Opis_efektow_inz!$D$15,Stac!$P28))=FALSE,", ",""),IF(ISERR(FIND(Opis_efektow_inz!$D$16,Stac!$P28))=FALSE,Opis_efektow_inz!$D$16,""),IF(ISERR(FIND(Opis_efektow_inz!$D$16,Stac!$P28))=FALSE,", ",""),IF(ISERR(FIND(Opis_efektow_inz!$D$17,Stac!$P28))=FALSE,Opis_efektow_inz!$D$19,""),IF(ISERR(FIND(Opis_efektow_inz!$D$17,Stac!$P28))=FALSE,", ",""))</f>
        <v xml:space="preserve">K2st_U5, K2st_U6, K2st_U8, K2st_U9, , </v>
      </c>
      <c r="D20" s="82" t="s">
        <v>166</v>
      </c>
    </row>
    <row r="21" spans="1:4" ht="37.5" x14ac:dyDescent="0.25">
      <c r="A21" s="143" t="str">
        <f>Stac!C29</f>
        <v>Ewolucja i pielęgnacja oprogramowania (Software Evolution and Maintenance)</v>
      </c>
      <c r="B21" s="82" t="str">
        <f>CONCATENATE(IF(ISERR(FIND(Opis_efektow_inz!$D$5,Stac!$O29))=FALSE,Opis_efektow_inz!$D$5,""),IF(ISERR(FIND(Opis_efektow_inz!$D$5,Stac!$O29))=FALSE,", ",""),IF(ISERR(FIND(Opis_efektow_inz!$D$6,Stac!$O29))=FALSE,Opis_efektow_inz!$D$6,""),IF(ISERR(FIND(Opis_efektow_inz!$D$6,Stac!$O29))=FALSE,", ",""),IF(ISERR(FIND(Opis_efektow_inz!$D$7,Stac!$O29))=FALSE,Opis_efektow_inz!$D$7,""),IF(ISERR(FIND(Opis_efektow_inz!$D$7,Stac!$O29))=FALSE,", ",""))</f>
        <v xml:space="preserve">K2st_W5, K2st_W6, </v>
      </c>
      <c r="C21" s="82" t="str">
        <f>CONCATENATE(IF(ISERR(FIND(Opis_efektow_inz!$D$9,Stac!$P29))=FALSE,Opis_efektow_inz!$D$9,""),IF(ISERR(FIND(Opis_efektow_inz!$D$9,Stac!$P29))=FALSE,", 
",""),IF(ISERR(FIND(Opis_efektow_inz!$D$10,Stac!$P29))=FALSE,Opis_efektow_inz!$D$10,""),IF(ISERR(FIND(Opis_efektow_inz!$D$10,Stac!$P29))=FALSE,", ",""),IF(ISERR(FIND(Opis_efektow_inz!$D$11,Stac!$P29))=FALSE,Opis_efektow_inz!$D$11,""),IF(ISERR(FIND(Opis_efektow_inz!$D$11,Stac!$P29))=FALSE,", ",""),IF(ISERR(FIND(Opis_efektow_inz!$D$12,Stac!$P29))=FALSE,Opis_efektow_inz!$D$12,""),IF(ISERR(FIND(Opis_efektow_inz!$D$12,Stac!$P29))=FALSE,", ",""),IF(ISERR(FIND(Opis_efektow_inz!$D$13,Stac!$P29))=FALSE,Opis_efektow_inz!$D$13,""),IF(ISERR(FIND(Opis_efektow_inz!$D$13,Stac!$P29))=FALSE,", ",""),IF(ISERR(FIND(Opis_efektow_inz!$D$14,Stac!$P29))=FALSE,Opis_efektow_inz!$D$14,""),IF(ISERR(FIND(Opis_efektow_inz!$D$14,Stac!$P29))=FALSE,", ",""),IF(ISERR(FIND(Opis_efektow_inz!$D$15,Stac!$P29))=FALSE,Opis_efektow_inz!$D$15,""),IF(ISERR(FIND(Opis_efektow_inz!$D$15,Stac!$P29))=FALSE,", ",""),IF(ISERR(FIND(Opis_efektow_inz!$D$16,Stac!$P29))=FALSE,Opis_efektow_inz!$D$16,""),IF(ISERR(FIND(Opis_efektow_inz!$D$16,Stac!$P29))=FALSE,", ",""),IF(ISERR(FIND(Opis_efektow_inz!$D$17,Stac!$P29))=FALSE,Opis_efektow_inz!$D$19,""),IF(ISERR(FIND(Opis_efektow_inz!$D$17,Stac!$P29))=FALSE,", ",""))</f>
        <v xml:space="preserve">K2st_U4, K2st_U5, K2st_U6, K2st_U8, K2st_U9, K2st_U10, </v>
      </c>
      <c r="D21" s="82" t="s">
        <v>166</v>
      </c>
    </row>
    <row r="22" spans="1:4" ht="25" x14ac:dyDescent="0.25">
      <c r="A22" s="143" t="str">
        <f>Stac!C30</f>
        <v>Seminarium przeddyplomowe (Pre-diploma Seminar)</v>
      </c>
      <c r="B22" s="82" t="str">
        <f>CONCATENATE(IF(ISERR(FIND(Opis_efektow_inz!$D$5,Stac!$O30))=FALSE,Opis_efektow_inz!$D$5,""),IF(ISERR(FIND(Opis_efektow_inz!$D$5,Stac!$O30))=FALSE,", ",""),IF(ISERR(FIND(Opis_efektow_inz!$D$6,Stac!$O30))=FALSE,Opis_efektow_inz!$D$6,""),IF(ISERR(FIND(Opis_efektow_inz!$D$6,Stac!$O30))=FALSE,", ",""),IF(ISERR(FIND(Opis_efektow_inz!$D$7,Stac!$O30))=FALSE,Opis_efektow_inz!$D$7,""),IF(ISERR(FIND(Opis_efektow_inz!$D$7,Stac!$O30))=FALSE,", ",""))</f>
        <v xml:space="preserve">K2st_W5, K2st_W6, </v>
      </c>
      <c r="C22" s="82" t="str">
        <f>CONCATENATE(IF(ISERR(FIND(Opis_efektow_inz!$D$9,Stac!$P30))=FALSE,Opis_efektow_inz!$D$9,""),IF(ISERR(FIND(Opis_efektow_inz!$D$9,Stac!$P30))=FALSE,", 
",""),IF(ISERR(FIND(Opis_efektow_inz!$D$10,Stac!$P30))=FALSE,Opis_efektow_inz!$D$10,""),IF(ISERR(FIND(Opis_efektow_inz!$D$10,Stac!$P30))=FALSE,", ",""),IF(ISERR(FIND(Opis_efektow_inz!$D$11,Stac!$P30))=FALSE,Opis_efektow_inz!$D$11,""),IF(ISERR(FIND(Opis_efektow_inz!$D$11,Stac!$P30))=FALSE,", ",""),IF(ISERR(FIND(Opis_efektow_inz!$D$12,Stac!$P30))=FALSE,Opis_efektow_inz!$D$12,""),IF(ISERR(FIND(Opis_efektow_inz!$D$12,Stac!$P30))=FALSE,", ",""),IF(ISERR(FIND(Opis_efektow_inz!$D$13,Stac!$P30))=FALSE,Opis_efektow_inz!$D$13,""),IF(ISERR(FIND(Opis_efektow_inz!$D$13,Stac!$P30))=FALSE,", ",""),IF(ISERR(FIND(Opis_efektow_inz!$D$14,Stac!$P30))=FALSE,Opis_efektow_inz!$D$14,""),IF(ISERR(FIND(Opis_efektow_inz!$D$14,Stac!$P30))=FALSE,", ",""),IF(ISERR(FIND(Opis_efektow_inz!$D$15,Stac!$P30))=FALSE,Opis_efektow_inz!$D$15,""),IF(ISERR(FIND(Opis_efektow_inz!$D$15,Stac!$P30))=FALSE,", ",""),IF(ISERR(FIND(Opis_efektow_inz!$D$16,Stac!$P30))=FALSE,Opis_efektow_inz!$D$16,""),IF(ISERR(FIND(Opis_efektow_inz!$D$16,Stac!$P30))=FALSE,", ",""),IF(ISERR(FIND(Opis_efektow_inz!$D$17,Stac!$P30))=FALSE,Opis_efektow_inz!$D$19,""),IF(ISERR(FIND(Opis_efektow_inz!$D$17,Stac!$P30))=FALSE,", ",""))</f>
        <v xml:space="preserve">K2st_U4, K2st_U5, K2st_U6, </v>
      </c>
      <c r="D22" s="82" t="s">
        <v>166</v>
      </c>
    </row>
    <row r="23" spans="1:4" ht="37.5" x14ac:dyDescent="0.25">
      <c r="A23" s="143" t="str">
        <f>Stac!C31</f>
        <v>Zarządzanie jakością i eksperymentalna inżynieria oprogramowania (Quality Management and Experimental Software Engineering)</v>
      </c>
      <c r="B23" s="82" t="str">
        <f>CONCATENATE(IF(ISERR(FIND(Opis_efektow_inz!$D$5,Stac!$O31))=FALSE,Opis_efektow_inz!$D$5,""),IF(ISERR(FIND(Opis_efektow_inz!$D$5,Stac!$O31))=FALSE,", ",""),IF(ISERR(FIND(Opis_efektow_inz!$D$6,Stac!$O31))=FALSE,Opis_efektow_inz!$D$6,""),IF(ISERR(FIND(Opis_efektow_inz!$D$6,Stac!$O31))=FALSE,", ",""),IF(ISERR(FIND(Opis_efektow_inz!$D$7,Stac!$O31))=FALSE,Opis_efektow_inz!$D$7,""),IF(ISERR(FIND(Opis_efektow_inz!$D$7,Stac!$O31))=FALSE,", ",""))</f>
        <v/>
      </c>
      <c r="C23" s="82" t="str">
        <f>CONCATENATE(IF(ISERR(FIND(Opis_efektow_inz!$D$9,Stac!$P31))=FALSE,Opis_efektow_inz!$D$9,""),IF(ISERR(FIND(Opis_efektow_inz!$D$9,Stac!$P31))=FALSE,", 
",""),IF(ISERR(FIND(Opis_efektow_inz!$D$10,Stac!$P31))=FALSE,Opis_efektow_inz!$D$10,""),IF(ISERR(FIND(Opis_efektow_inz!$D$10,Stac!$P31))=FALSE,", ",""),IF(ISERR(FIND(Opis_efektow_inz!$D$11,Stac!$P31))=FALSE,Opis_efektow_inz!$D$11,""),IF(ISERR(FIND(Opis_efektow_inz!$D$11,Stac!$P31))=FALSE,", ",""),IF(ISERR(FIND(Opis_efektow_inz!$D$12,Stac!$P31))=FALSE,Opis_efektow_inz!$D$12,""),IF(ISERR(FIND(Opis_efektow_inz!$D$12,Stac!$P31))=FALSE,", ",""),IF(ISERR(FIND(Opis_efektow_inz!$D$13,Stac!$P31))=FALSE,Opis_efektow_inz!$D$13,""),IF(ISERR(FIND(Opis_efektow_inz!$D$13,Stac!$P31))=FALSE,", ",""),IF(ISERR(FIND(Opis_efektow_inz!$D$14,Stac!$P31))=FALSE,Opis_efektow_inz!$D$14,""),IF(ISERR(FIND(Opis_efektow_inz!$D$14,Stac!$P31))=FALSE,", ",""),IF(ISERR(FIND(Opis_efektow_inz!$D$15,Stac!$P31))=FALSE,Opis_efektow_inz!$D$15,""),IF(ISERR(FIND(Opis_efektow_inz!$D$15,Stac!$P31))=FALSE,", ",""),IF(ISERR(FIND(Opis_efektow_inz!$D$16,Stac!$P31))=FALSE,Opis_efektow_inz!$D$16,""),IF(ISERR(FIND(Opis_efektow_inz!$D$16,Stac!$P31))=FALSE,", ",""),IF(ISERR(FIND(Opis_efektow_inz!$D$17,Stac!$P31))=FALSE,Opis_efektow_inz!$D$19,""),IF(ISERR(FIND(Opis_efektow_inz!$D$17,Stac!$P31))=FALSE,", ",""))</f>
        <v xml:space="preserve">K2st_U3, 
K2st_U4, K2st_U5, K2st_U6, K2st_U9, </v>
      </c>
      <c r="D23" s="82" t="s">
        <v>167</v>
      </c>
    </row>
    <row r="24" spans="1:4" x14ac:dyDescent="0.25">
      <c r="A24" s="143">
        <f>Stac!C32</f>
        <v>0</v>
      </c>
      <c r="B24" s="82" t="str">
        <f>CONCATENATE(IF(ISERR(FIND(Opis_efektow_inz!$D$5,Stac!$O32))=FALSE,Opis_efektow_inz!$D$5,""),IF(ISERR(FIND(Opis_efektow_inz!$D$5,Stac!$O32))=FALSE,", ",""),IF(ISERR(FIND(Opis_efektow_inz!$D$6,Stac!$O32))=FALSE,Opis_efektow_inz!$D$6,""),IF(ISERR(FIND(Opis_efektow_inz!$D$6,Stac!$O32))=FALSE,", ",""),IF(ISERR(FIND(Opis_efektow_inz!$D$7,Stac!$O32))=FALSE,Opis_efektow_inz!$D$7,""),IF(ISERR(FIND(Opis_efektow_inz!$D$7,Stac!$O32))=FALSE,", ",""))</f>
        <v/>
      </c>
      <c r="C24" s="82" t="str">
        <f>CONCATENATE(IF(ISERR(FIND(Opis_efektow_inz!$D$9,Stac!$P32))=FALSE,Opis_efektow_inz!$D$9,""),IF(ISERR(FIND(Opis_efektow_inz!$D$9,Stac!$P32))=FALSE,", 
",""),IF(ISERR(FIND(Opis_efektow_inz!$D$10,Stac!$P32))=FALSE,Opis_efektow_inz!$D$10,""),IF(ISERR(FIND(Opis_efektow_inz!$D$10,Stac!$P32))=FALSE,", ",""),IF(ISERR(FIND(Opis_efektow_inz!$D$11,Stac!$P32))=FALSE,Opis_efektow_inz!$D$11,""),IF(ISERR(FIND(Opis_efektow_inz!$D$11,Stac!$P32))=FALSE,", ",""),IF(ISERR(FIND(Opis_efektow_inz!$D$12,Stac!$P32))=FALSE,Opis_efektow_inz!$D$12,""),IF(ISERR(FIND(Opis_efektow_inz!$D$12,Stac!$P32))=FALSE,", ",""),IF(ISERR(FIND(Opis_efektow_inz!$D$13,Stac!$P32))=FALSE,Opis_efektow_inz!$D$13,""),IF(ISERR(FIND(Opis_efektow_inz!$D$13,Stac!$P32))=FALSE,", ",""),IF(ISERR(FIND(Opis_efektow_inz!$D$14,Stac!$P32))=FALSE,Opis_efektow_inz!$D$14,""),IF(ISERR(FIND(Opis_efektow_inz!$D$14,Stac!$P32))=FALSE,", ",""),IF(ISERR(FIND(Opis_efektow_inz!$D$15,Stac!$P32))=FALSE,Opis_efektow_inz!$D$15,""),IF(ISERR(FIND(Opis_efektow_inz!$D$15,Stac!$P32))=FALSE,", ",""),IF(ISERR(FIND(Opis_efektow_inz!$D$16,Stac!$P32))=FALSE,Opis_efektow_inz!$D$16,""),IF(ISERR(FIND(Opis_efektow_inz!$D$16,Stac!$P32))=FALSE,", ",""),IF(ISERR(FIND(Opis_efektow_inz!$D$17,Stac!$P32))=FALSE,Opis_efektow_inz!$D$19,""),IF(ISERR(FIND(Opis_efektow_inz!$D$17,Stac!$P32))=FALSE,", ",""))</f>
        <v/>
      </c>
      <c r="D24" s="82"/>
    </row>
    <row r="25" spans="1:4" ht="37.5" x14ac:dyDescent="0.25">
      <c r="A25" s="143" t="str">
        <f>Stac!C34</f>
        <v>Pracownia badawczo-problemowa (Research Lab)</v>
      </c>
      <c r="B25" s="82" t="str">
        <f>CONCATENATE(IF(ISERR(FIND(Opis_efektow_inz!$D$5,Stac!$O34))=FALSE,Opis_efektow_inz!$D$5,""),IF(ISERR(FIND(Opis_efektow_inz!$D$5,Stac!$O34))=FALSE,", ",""),IF(ISERR(FIND(Opis_efektow_inz!$D$6,Stac!$O34))=FALSE,Opis_efektow_inz!$D$6,""),IF(ISERR(FIND(Opis_efektow_inz!$D$6,Stac!$O34))=FALSE,", ",""),IF(ISERR(FIND(Opis_efektow_inz!$D$7,Stac!$O34))=FALSE,Opis_efektow_inz!$D$7,""),IF(ISERR(FIND(Opis_efektow_inz!$D$7,Stac!$O34))=FALSE,", ",""))</f>
        <v xml:space="preserve">K2st_W5, K2st_W6, </v>
      </c>
      <c r="C25" s="82" t="str">
        <f>CONCATENATE(IF(ISERR(FIND(Opis_efektow_inz!$D$9,Stac!$P34))=FALSE,Opis_efektow_inz!$D$9,""),IF(ISERR(FIND(Opis_efektow_inz!$D$9,Stac!$P34))=FALSE,", 
",""),IF(ISERR(FIND(Opis_efektow_inz!$D$10,Stac!$P34))=FALSE,Opis_efektow_inz!$D$10,""),IF(ISERR(FIND(Opis_efektow_inz!$D$10,Stac!$P34))=FALSE,", ",""),IF(ISERR(FIND(Opis_efektow_inz!$D$11,Stac!$P34))=FALSE,Opis_efektow_inz!$D$11,""),IF(ISERR(FIND(Opis_efektow_inz!$D$11,Stac!$P34))=FALSE,", ",""),IF(ISERR(FIND(Opis_efektow_inz!$D$12,Stac!$P34))=FALSE,Opis_efektow_inz!$D$12,""),IF(ISERR(FIND(Opis_efektow_inz!$D$12,Stac!$P34))=FALSE,", ",""),IF(ISERR(FIND(Opis_efektow_inz!$D$13,Stac!$P34))=FALSE,Opis_efektow_inz!$D$13,""),IF(ISERR(FIND(Opis_efektow_inz!$D$13,Stac!$P34))=FALSE,", ",""),IF(ISERR(FIND(Opis_efektow_inz!$D$14,Stac!$P34))=FALSE,Opis_efektow_inz!$D$14,""),IF(ISERR(FIND(Opis_efektow_inz!$D$14,Stac!$P34))=FALSE,", ",""),IF(ISERR(FIND(Opis_efektow_inz!$D$15,Stac!$P34))=FALSE,Opis_efektow_inz!$D$15,""),IF(ISERR(FIND(Opis_efektow_inz!$D$15,Stac!$P34))=FALSE,", ",""),IF(ISERR(FIND(Opis_efektow_inz!$D$16,Stac!$P34))=FALSE,Opis_efektow_inz!$D$16,""),IF(ISERR(FIND(Opis_efektow_inz!$D$16,Stac!$P34))=FALSE,", ",""),IF(ISERR(FIND(Opis_efektow_inz!$D$17,Stac!$P34))=FALSE,Opis_efektow_inz!$D$19,""),IF(ISERR(FIND(Opis_efektow_inz!$D$17,Stac!$P34))=FALSE,", ",""))</f>
        <v xml:space="preserve">K2st_U3, 
K2st_U4, K2st_U6, K2st_U10, </v>
      </c>
      <c r="D25" s="82" t="s">
        <v>166</v>
      </c>
    </row>
    <row r="26" spans="1:4" ht="30.75" customHeight="1" x14ac:dyDescent="0.25">
      <c r="A26" s="143" t="str">
        <f>Stac!C35</f>
        <v>Oprogramowanie w branży finansowej (Software in FinTech)</v>
      </c>
      <c r="B26" s="82" t="str">
        <f>CONCATENATE(IF(ISERR(FIND(Opis_efektow_inz!$D$5,Stac!$O35))=FALSE,Opis_efektow_inz!$D$5,""),IF(ISERR(FIND(Opis_efektow_inz!$D$5,Stac!$O35))=FALSE,", ",""),IF(ISERR(FIND(Opis_efektow_inz!$D$6,Stac!$O35))=FALSE,Opis_efektow_inz!$D$6,""),IF(ISERR(FIND(Opis_efektow_inz!$D$6,Stac!$O35))=FALSE,", ",""),IF(ISERR(FIND(Opis_efektow_inz!$D$7,Stac!$O35))=FALSE,Opis_efektow_inz!$D$7,""),IF(ISERR(FIND(Opis_efektow_inz!$D$7,Stac!$O35))=FALSE,", ",""))</f>
        <v xml:space="preserve">K2st_W6, </v>
      </c>
      <c r="C26" s="82" t="str">
        <f>CONCATENATE(IF(ISERR(FIND(Opis_efektow_inz!$D$9,Stac!$P35))=FALSE,Opis_efektow_inz!$D$9,""),IF(ISERR(FIND(Opis_efektow_inz!$D$9,Stac!$P35))=FALSE,", 
",""),IF(ISERR(FIND(Opis_efektow_inz!$D$10,Stac!$P35))=FALSE,Opis_efektow_inz!$D$10,""),IF(ISERR(FIND(Opis_efektow_inz!$D$10,Stac!$P35))=FALSE,", ",""),IF(ISERR(FIND(Opis_efektow_inz!$D$11,Stac!$P35))=FALSE,Opis_efektow_inz!$D$11,""),IF(ISERR(FIND(Opis_efektow_inz!$D$11,Stac!$P35))=FALSE,", ",""),IF(ISERR(FIND(Opis_efektow_inz!$D$12,Stac!$P35))=FALSE,Opis_efektow_inz!$D$12,""),IF(ISERR(FIND(Opis_efektow_inz!$D$12,Stac!$P35))=FALSE,", ",""),IF(ISERR(FIND(Opis_efektow_inz!$D$13,Stac!$P35))=FALSE,Opis_efektow_inz!$D$13,""),IF(ISERR(FIND(Opis_efektow_inz!$D$13,Stac!$P35))=FALSE,", ",""),IF(ISERR(FIND(Opis_efektow_inz!$D$14,Stac!$P35))=FALSE,Opis_efektow_inz!$D$14,""),IF(ISERR(FIND(Opis_efektow_inz!$D$14,Stac!$P35))=FALSE,", ",""),IF(ISERR(FIND(Opis_efektow_inz!$D$15,Stac!$P35))=FALSE,Opis_efektow_inz!$D$15,""),IF(ISERR(FIND(Opis_efektow_inz!$D$15,Stac!$P35))=FALSE,", ",""),IF(ISERR(FIND(Opis_efektow_inz!$D$16,Stac!$P35))=FALSE,Opis_efektow_inz!$D$16,""),IF(ISERR(FIND(Opis_efektow_inz!$D$16,Stac!$P35))=FALSE,", ",""),IF(ISERR(FIND(Opis_efektow_inz!$D$17,Stac!$P35))=FALSE,Opis_efektow_inz!$D$19,""),IF(ISERR(FIND(Opis_efektow_inz!$D$17,Stac!$P35))=FALSE,", ",""))</f>
        <v xml:space="preserve">K2st_U3, 
K2st_U4, </v>
      </c>
      <c r="D26" s="82"/>
    </row>
    <row r="27" spans="1:4" hidden="1" x14ac:dyDescent="0.25">
      <c r="A27" s="143"/>
      <c r="B27" s="82"/>
      <c r="C27" s="82"/>
      <c r="D27" s="82"/>
    </row>
    <row r="28" spans="1:4" hidden="1" x14ac:dyDescent="0.25">
      <c r="A28" s="143"/>
      <c r="B28" s="82"/>
      <c r="C28" s="82"/>
      <c r="D28" s="82"/>
    </row>
    <row r="29" spans="1:4" hidden="1" x14ac:dyDescent="0.25">
      <c r="A29" s="143"/>
      <c r="B29" s="82"/>
      <c r="C29" s="82"/>
      <c r="D29" s="82"/>
    </row>
    <row r="30" spans="1:4" x14ac:dyDescent="0.25">
      <c r="A30" s="229" t="str">
        <f>Stac!C38</f>
        <v>Semestr 3:</v>
      </c>
      <c r="B30" s="82" t="str">
        <f>CONCATENATE(IF(ISERR(FIND(Opis_efektow_inz!$D$5,Stac!$O38))=FALSE,Opis_efektow_inz!$D$5,""),IF(ISERR(FIND(Opis_efektow_inz!$D$5,Stac!$O38))=FALSE,", ",""),IF(ISERR(FIND(Opis_efektow_inz!$D$6,Stac!$O38))=FALSE,Opis_efektow_inz!$D$6,""),IF(ISERR(FIND(Opis_efektow_inz!$D$6,Stac!$O38))=FALSE,", ",""),IF(ISERR(FIND(Opis_efektow_inz!$D$7,Stac!$O38))=FALSE,Opis_efektow_inz!$D$7,""),IF(ISERR(FIND(Opis_efektow_inz!$D$7,Stac!$O38))=FALSE,", ",""))</f>
        <v/>
      </c>
      <c r="C30" s="82" t="str">
        <f>CONCATENATE(IF(ISERR(FIND(Opis_efektow_inz!$D$9,Stac!$P38))=FALSE,Opis_efektow_inz!$D$9,""),IF(ISERR(FIND(Opis_efektow_inz!$D$9,Stac!$P38))=FALSE,", 
",""),IF(ISERR(FIND(Opis_efektow_inz!$D$10,Stac!$P38))=FALSE,Opis_efektow_inz!$D$10,""),IF(ISERR(FIND(Opis_efektow_inz!$D$10,Stac!$P38))=FALSE,", ",""),IF(ISERR(FIND(Opis_efektow_inz!$D$11,Stac!$P38))=FALSE,Opis_efektow_inz!$D$11,""),IF(ISERR(FIND(Opis_efektow_inz!$D$11,Stac!$P38))=FALSE,", ",""),IF(ISERR(FIND(Opis_efektow_inz!$D$12,Stac!$P38))=FALSE,Opis_efektow_inz!$D$12,""),IF(ISERR(FIND(Opis_efektow_inz!$D$12,Stac!$P38))=FALSE,", ",""),IF(ISERR(FIND(Opis_efektow_inz!$D$13,Stac!$P38))=FALSE,Opis_efektow_inz!$D$13,""),IF(ISERR(FIND(Opis_efektow_inz!$D$13,Stac!$P38))=FALSE,", ",""),IF(ISERR(FIND(Opis_efektow_inz!$D$14,Stac!$P38))=FALSE,Opis_efektow_inz!$D$14,""),IF(ISERR(FIND(Opis_efektow_inz!$D$14,Stac!$P38))=FALSE,", ",""),IF(ISERR(FIND(Opis_efektow_inz!$D$15,Stac!$P38))=FALSE,Opis_efektow_inz!$D$15,""),IF(ISERR(FIND(Opis_efektow_inz!$D$15,Stac!$P38))=FALSE,", ",""),IF(ISERR(FIND(Opis_efektow_inz!$D$16,Stac!$P38))=FALSE,Opis_efektow_inz!$D$16,""),IF(ISERR(FIND(Opis_efektow_inz!$D$16,Stac!$P38))=FALSE,", ",""),IF(ISERR(FIND(Opis_efektow_inz!$D$17,Stac!$P38))=FALSE,Opis_efektow_inz!$D$19,""),IF(ISERR(FIND(Opis_efektow_inz!$D$17,Stac!$P38))=FALSE,", ",""))</f>
        <v/>
      </c>
      <c r="D30" s="82"/>
    </row>
    <row r="31" spans="1:4" hidden="1" x14ac:dyDescent="0.25">
      <c r="A31" s="229" t="str">
        <f>Stac!C39</f>
        <v>Przedmiot</v>
      </c>
      <c r="B31" s="82" t="str">
        <f>CONCATENATE(IF(ISERR(FIND(Opis_efektow_inz!$D$5,Stac!$O39))=FALSE,Opis_efektow_inz!$D$5,""),IF(ISERR(FIND(Opis_efektow_inz!$D$5,Stac!$O39))=FALSE,", ",""),IF(ISERR(FIND(Opis_efektow_inz!$D$6,Stac!$O39))=FALSE,Opis_efektow_inz!$D$6,""),IF(ISERR(FIND(Opis_efektow_inz!$D$6,Stac!$O39))=FALSE,", ",""),IF(ISERR(FIND(Opis_efektow_inz!$D$7,Stac!$O39))=FALSE,Opis_efektow_inz!$D$7,""),IF(ISERR(FIND(Opis_efektow_inz!$D$7,Stac!$O39))=FALSE,", ",""))</f>
        <v/>
      </c>
      <c r="C31" s="82" t="str">
        <f>CONCATENATE(IF(ISERR(FIND(Opis_efektow_inz!$D$9,Stac!$P39))=FALSE,Opis_efektow_inz!$D$9,""),IF(ISERR(FIND(Opis_efektow_inz!$D$9,Stac!$P39))=FALSE,", 
",""),IF(ISERR(FIND(Opis_efektow_inz!$D$10,Stac!$P39))=FALSE,Opis_efektow_inz!$D$10,""),IF(ISERR(FIND(Opis_efektow_inz!$D$10,Stac!$P39))=FALSE,", ",""),IF(ISERR(FIND(Opis_efektow_inz!$D$11,Stac!$P39))=FALSE,Opis_efektow_inz!$D$11,""),IF(ISERR(FIND(Opis_efektow_inz!$D$11,Stac!$P39))=FALSE,", ",""),IF(ISERR(FIND(Opis_efektow_inz!$D$12,Stac!$P39))=FALSE,Opis_efektow_inz!$D$12,""),IF(ISERR(FIND(Opis_efektow_inz!$D$12,Stac!$P39))=FALSE,", ",""),IF(ISERR(FIND(Opis_efektow_inz!$D$13,Stac!$P39))=FALSE,Opis_efektow_inz!$D$13,""),IF(ISERR(FIND(Opis_efektow_inz!$D$13,Stac!$P39))=FALSE,", ",""),IF(ISERR(FIND(Opis_efektow_inz!$D$14,Stac!$P39))=FALSE,Opis_efektow_inz!$D$14,""),IF(ISERR(FIND(Opis_efektow_inz!$D$14,Stac!$P39))=FALSE,", ",""),IF(ISERR(FIND(Opis_efektow_inz!$D$15,Stac!$P39))=FALSE,Opis_efektow_inz!$D$15,""),IF(ISERR(FIND(Opis_efektow_inz!$D$15,Stac!$P39))=FALSE,", ",""),IF(ISERR(FIND(Opis_efektow_inz!$D$16,Stac!$P39))=FALSE,Opis_efektow_inz!$D$16,""),IF(ISERR(FIND(Opis_efektow_inz!$D$16,Stac!$P39))=FALSE,", ",""),IF(ISERR(FIND(Opis_efektow_inz!$D$17,Stac!$P39))=FALSE,Opis_efektow_inz!$D$19,""),IF(ISERR(FIND(Opis_efektow_inz!$D$17,Stac!$P39))=FALSE,", ",""))</f>
        <v/>
      </c>
      <c r="D31" s="82"/>
    </row>
    <row r="32" spans="1:4" x14ac:dyDescent="0.25">
      <c r="A32" s="143" t="str">
        <f>Stac!C40</f>
        <v>Seminarium dyplomowe (Diploma Seminar)</v>
      </c>
      <c r="B32" s="82" t="str">
        <f>CONCATENATE(IF(ISERR(FIND(Opis_efektow_inz!$D$5,Stac!$O40))=FALSE,Opis_efektow_inz!$D$5,""),IF(ISERR(FIND(Opis_efektow_inz!$D$5,Stac!$O40))=FALSE,", ",""),IF(ISERR(FIND(Opis_efektow_inz!$D$6,Stac!$O40))=FALSE,Opis_efektow_inz!$D$6,""),IF(ISERR(FIND(Opis_efektow_inz!$D$6,Stac!$O40))=FALSE,", ",""),IF(ISERR(FIND(Opis_efektow_inz!$D$7,Stac!$O40))=FALSE,Opis_efektow_inz!$D$7,""),IF(ISERR(FIND(Opis_efektow_inz!$D$7,Stac!$O40))=FALSE,", ",""))</f>
        <v xml:space="preserve">K2st_W6, </v>
      </c>
      <c r="C32" s="82" t="str">
        <f>CONCATENATE(IF(ISERR(FIND(Opis_efektow_inz!$D$9,Stac!$P40))=FALSE,Opis_efektow_inz!$D$9,""),IF(ISERR(FIND(Opis_efektow_inz!$D$9,Stac!$P40))=FALSE,", 
",""),IF(ISERR(FIND(Opis_efektow_inz!$D$10,Stac!$P40))=FALSE,Opis_efektow_inz!$D$10,""),IF(ISERR(FIND(Opis_efektow_inz!$D$10,Stac!$P40))=FALSE,", ",""),IF(ISERR(FIND(Opis_efektow_inz!$D$11,Stac!$P40))=FALSE,Opis_efektow_inz!$D$11,""),IF(ISERR(FIND(Opis_efektow_inz!$D$11,Stac!$P40))=FALSE,", ",""),IF(ISERR(FIND(Opis_efektow_inz!$D$12,Stac!$P40))=FALSE,Opis_efektow_inz!$D$12,""),IF(ISERR(FIND(Opis_efektow_inz!$D$12,Stac!$P40))=FALSE,", ",""),IF(ISERR(FIND(Opis_efektow_inz!$D$13,Stac!$P40))=FALSE,Opis_efektow_inz!$D$13,""),IF(ISERR(FIND(Opis_efektow_inz!$D$13,Stac!$P40))=FALSE,", ",""),IF(ISERR(FIND(Opis_efektow_inz!$D$14,Stac!$P40))=FALSE,Opis_efektow_inz!$D$14,""),IF(ISERR(FIND(Opis_efektow_inz!$D$14,Stac!$P40))=FALSE,", ",""),IF(ISERR(FIND(Opis_efektow_inz!$D$15,Stac!$P40))=FALSE,Opis_efektow_inz!$D$15,""),IF(ISERR(FIND(Opis_efektow_inz!$D$15,Stac!$P40))=FALSE,", ",""),IF(ISERR(FIND(Opis_efektow_inz!$D$16,Stac!$P40))=FALSE,Opis_efektow_inz!$D$16,""),IF(ISERR(FIND(Opis_efektow_inz!$D$16,Stac!$P40))=FALSE,", ",""),IF(ISERR(FIND(Opis_efektow_inz!$D$17,Stac!$P40))=FALSE,Opis_efektow_inz!$D$19,""),IF(ISERR(FIND(Opis_efektow_inz!$D$17,Stac!$P40))=FALSE,", ",""))</f>
        <v/>
      </c>
      <c r="D32" s="82" t="s">
        <v>157</v>
      </c>
    </row>
    <row r="33" spans="1:4" ht="25" x14ac:dyDescent="0.25">
      <c r="A33" s="143" t="str">
        <f>Stac!C41</f>
        <v>Informatyka w administracji (IT in Administration)</v>
      </c>
      <c r="B33" s="82" t="str">
        <f>CONCATENATE(IF(ISERR(FIND(Opis_efektow_inz!$D$5,Stac!$O41))=FALSE,Opis_efektow_inz!$D$5,""),IF(ISERR(FIND(Opis_efektow_inz!$D$5,Stac!$O41))=FALSE,", ",""),IF(ISERR(FIND(Opis_efektow_inz!$D$6,Stac!$O41))=FALSE,Opis_efektow_inz!$D$6,""),IF(ISERR(FIND(Opis_efektow_inz!$D$6,Stac!$O41))=FALSE,", ",""),IF(ISERR(FIND(Opis_efektow_inz!$D$7,Stac!$O41))=FALSE,Opis_efektow_inz!$D$7,""),IF(ISERR(FIND(Opis_efektow_inz!$D$7,Stac!$O41))=FALSE,", ",""))</f>
        <v xml:space="preserve">K2st_W5, </v>
      </c>
      <c r="C33" s="82" t="str">
        <f>CONCATENATE(IF(ISERR(FIND(Opis_efektow_inz!$D$9,Stac!$P41))=FALSE,Opis_efektow_inz!$D$9,""),IF(ISERR(FIND(Opis_efektow_inz!$D$9,Stac!$P41))=FALSE,", 
",""),IF(ISERR(FIND(Opis_efektow_inz!$D$10,Stac!$P41))=FALSE,Opis_efektow_inz!$D$10,""),IF(ISERR(FIND(Opis_efektow_inz!$D$10,Stac!$P41))=FALSE,", ",""),IF(ISERR(FIND(Opis_efektow_inz!$D$11,Stac!$P41))=FALSE,Opis_efektow_inz!$D$11,""),IF(ISERR(FIND(Opis_efektow_inz!$D$11,Stac!$P41))=FALSE,", ",""),IF(ISERR(FIND(Opis_efektow_inz!$D$12,Stac!$P41))=FALSE,Opis_efektow_inz!$D$12,""),IF(ISERR(FIND(Opis_efektow_inz!$D$12,Stac!$P41))=FALSE,", ",""),IF(ISERR(FIND(Opis_efektow_inz!$D$13,Stac!$P41))=FALSE,Opis_efektow_inz!$D$13,""),IF(ISERR(FIND(Opis_efektow_inz!$D$13,Stac!$P41))=FALSE,", ",""),IF(ISERR(FIND(Opis_efektow_inz!$D$14,Stac!$P41))=FALSE,Opis_efektow_inz!$D$14,""),IF(ISERR(FIND(Opis_efektow_inz!$D$14,Stac!$P41))=FALSE,", ",""),IF(ISERR(FIND(Opis_efektow_inz!$D$15,Stac!$P41))=FALSE,Opis_efektow_inz!$D$15,""),IF(ISERR(FIND(Opis_efektow_inz!$D$15,Stac!$P41))=FALSE,", ",""),IF(ISERR(FIND(Opis_efektow_inz!$D$16,Stac!$P41))=FALSE,Opis_efektow_inz!$D$16,""),IF(ISERR(FIND(Opis_efektow_inz!$D$16,Stac!$P41))=FALSE,", ",""),IF(ISERR(FIND(Opis_efektow_inz!$D$17,Stac!$P41))=FALSE,Opis_efektow_inz!$D$19,""),IF(ISERR(FIND(Opis_efektow_inz!$D$17,Stac!$P41))=FALSE,", ",""))</f>
        <v xml:space="preserve">K2st_U5, K2st_U6, K2st_U8, K2st_U9, , </v>
      </c>
      <c r="D33" s="82" t="s">
        <v>166</v>
      </c>
    </row>
    <row r="34" spans="1:4" ht="25" x14ac:dyDescent="0.25">
      <c r="A34" s="143" t="str">
        <f>Stac!C42</f>
        <v>Frontend Development</v>
      </c>
      <c r="B34" s="82" t="str">
        <f>CONCATENATE(IF(ISERR(FIND(Opis_efektow_inz!$D$5,Stac!$O42))=FALSE,Opis_efektow_inz!$D$5,""),IF(ISERR(FIND(Opis_efektow_inz!$D$5,Stac!$O42))=FALSE,", ",""),IF(ISERR(FIND(Opis_efektow_inz!$D$6,Stac!$O42))=FALSE,Opis_efektow_inz!$D$6,""),IF(ISERR(FIND(Opis_efektow_inz!$D$6,Stac!$O42))=FALSE,", ",""),IF(ISERR(FIND(Opis_efektow_inz!$D$7,Stac!$O42))=FALSE,Opis_efektow_inz!$D$7,""),IF(ISERR(FIND(Opis_efektow_inz!$D$7,Stac!$O42))=FALSE,", ",""))</f>
        <v xml:space="preserve">K2st_W5, </v>
      </c>
      <c r="C34" s="82" t="str">
        <f>CONCATENATE(IF(ISERR(FIND(Opis_efektow_inz!$D$9,Stac!$P42))=FALSE,Opis_efektow_inz!$D$9,""),IF(ISERR(FIND(Opis_efektow_inz!$D$9,Stac!$P42))=FALSE,", 
",""),IF(ISERR(FIND(Opis_efektow_inz!$D$10,Stac!$P42))=FALSE,Opis_efektow_inz!$D$10,""),IF(ISERR(FIND(Opis_efektow_inz!$D$10,Stac!$P42))=FALSE,", ",""),IF(ISERR(FIND(Opis_efektow_inz!$D$11,Stac!$P42))=FALSE,Opis_efektow_inz!$D$11,""),IF(ISERR(FIND(Opis_efektow_inz!$D$11,Stac!$P42))=FALSE,", ",""),IF(ISERR(FIND(Opis_efektow_inz!$D$12,Stac!$P42))=FALSE,Opis_efektow_inz!$D$12,""),IF(ISERR(FIND(Opis_efektow_inz!$D$12,Stac!$P42))=FALSE,", ",""),IF(ISERR(FIND(Opis_efektow_inz!$D$13,Stac!$P42))=FALSE,Opis_efektow_inz!$D$13,""),IF(ISERR(FIND(Opis_efektow_inz!$D$13,Stac!$P42))=FALSE,", ",""),IF(ISERR(FIND(Opis_efektow_inz!$D$14,Stac!$P42))=FALSE,Opis_efektow_inz!$D$14,""),IF(ISERR(FIND(Opis_efektow_inz!$D$14,Stac!$P42))=FALSE,", ",""),IF(ISERR(FIND(Opis_efektow_inz!$D$15,Stac!$P42))=FALSE,Opis_efektow_inz!$D$15,""),IF(ISERR(FIND(Opis_efektow_inz!$D$15,Stac!$P42))=FALSE,", ",""),IF(ISERR(FIND(Opis_efektow_inz!$D$16,Stac!$P42))=FALSE,Opis_efektow_inz!$D$16,""),IF(ISERR(FIND(Opis_efektow_inz!$D$16,Stac!$P42))=FALSE,", ",""),IF(ISERR(FIND(Opis_efektow_inz!$D$17,Stac!$P42))=FALSE,Opis_efektow_inz!$D$19,""),IF(ISERR(FIND(Opis_efektow_inz!$D$17,Stac!$P42))=FALSE,", ",""))</f>
        <v xml:space="preserve">K2st_U5, K2st_U6, K2st_U7, K2st_U9, , </v>
      </c>
      <c r="D34" s="82" t="s">
        <v>166</v>
      </c>
    </row>
    <row r="35" spans="1:4" ht="50" x14ac:dyDescent="0.25">
      <c r="A35" s="143" t="str">
        <f>Stac!C43</f>
        <v>Przygotowanie pracy magisterskiej (Master's Thesis Preparation)</v>
      </c>
      <c r="B35" s="82" t="str">
        <f>CONCATENATE(IF(ISERR(FIND(Opis_efektow_inz!$D$5,Stac!$O43))=FALSE,Opis_efektow_inz!$D$5,""),IF(ISERR(FIND(Opis_efektow_inz!$D$5,Stac!$O43))=FALSE,", ",""),IF(ISERR(FIND(Opis_efektow_inz!$D$6,Stac!$O43))=FALSE,Opis_efektow_inz!$D$6,""),IF(ISERR(FIND(Opis_efektow_inz!$D$6,Stac!$O43))=FALSE,", ",""),IF(ISERR(FIND(Opis_efektow_inz!$D$7,Stac!$O43))=FALSE,Opis_efektow_inz!$D$7,""),IF(ISERR(FIND(Opis_efektow_inz!$D$7,Stac!$O43))=FALSE,", ",""))</f>
        <v xml:space="preserve">K2st_W5, K2st_W6, </v>
      </c>
      <c r="C35" s="82" t="str">
        <f>CONCATENATE(IF(ISERR(FIND(Opis_efektow_inz!$D$9,Stac!$P43))=FALSE,Opis_efektow_inz!$D$9,""),IF(ISERR(FIND(Opis_efektow_inz!$D$9,Stac!$P43))=FALSE,", 
",""),IF(ISERR(FIND(Opis_efektow_inz!$D$10,Stac!$P43))=FALSE,Opis_efektow_inz!$D$10,""),IF(ISERR(FIND(Opis_efektow_inz!$D$10,Stac!$P43))=FALSE,", ",""),IF(ISERR(FIND(Opis_efektow_inz!$D$11,Stac!$P43))=FALSE,Opis_efektow_inz!$D$11,""),IF(ISERR(FIND(Opis_efektow_inz!$D$11,Stac!$P43))=FALSE,", ",""),IF(ISERR(FIND(Opis_efektow_inz!$D$12,Stac!$P43))=FALSE,Opis_efektow_inz!$D$12,""),IF(ISERR(FIND(Opis_efektow_inz!$D$12,Stac!$P43))=FALSE,", ",""),IF(ISERR(FIND(Opis_efektow_inz!$D$13,Stac!$P43))=FALSE,Opis_efektow_inz!$D$13,""),IF(ISERR(FIND(Opis_efektow_inz!$D$13,Stac!$P43))=FALSE,", ",""),IF(ISERR(FIND(Opis_efektow_inz!$D$14,Stac!$P43))=FALSE,Opis_efektow_inz!$D$14,""),IF(ISERR(FIND(Opis_efektow_inz!$D$14,Stac!$P43))=FALSE,", ",""),IF(ISERR(FIND(Opis_efektow_inz!$D$15,Stac!$P43))=FALSE,Opis_efektow_inz!$D$15,""),IF(ISERR(FIND(Opis_efektow_inz!$D$15,Stac!$P43))=FALSE,", ",""),IF(ISERR(FIND(Opis_efektow_inz!$D$16,Stac!$P43))=FALSE,Opis_efektow_inz!$D$16,""),IF(ISERR(FIND(Opis_efektow_inz!$D$16,Stac!$P43))=FALSE,", ",""),IF(ISERR(FIND(Opis_efektow_inz!$D$17,Stac!$P43))=FALSE,Opis_efektow_inz!$D$19,""),IF(ISERR(FIND(Opis_efektow_inz!$D$17,Stac!$P43))=FALSE,", ",""))</f>
        <v xml:space="preserve">K2st_U3, 
K2st_U4, K2st_U5, K2st_U6, K2st_U8, K2st_U9, K2st_U10, , </v>
      </c>
      <c r="D35" s="82" t="s">
        <v>166</v>
      </c>
    </row>
    <row r="36" spans="1:4" ht="25" x14ac:dyDescent="0.25">
      <c r="A36" s="143" t="str">
        <f>Stac!C44</f>
        <v>(nauki społeczne): Innowacyjność i kreatywne myślenie (Innovation and Creative Thinking)</v>
      </c>
      <c r="B36" s="82" t="str">
        <f>CONCATENATE(IF(ISERR(FIND(Opis_efektow_inz!$D$5,Stac!$O44))=FALSE,Opis_efektow_inz!$D$5,""),IF(ISERR(FIND(Opis_efektow_inz!$D$5,Stac!$O44))=FALSE,", ",""),IF(ISERR(FIND(Opis_efektow_inz!$D$6,Stac!$O44))=FALSE,Opis_efektow_inz!$D$6,""),IF(ISERR(FIND(Opis_efektow_inz!$D$6,Stac!$O44))=FALSE,", ",""),IF(ISERR(FIND(Opis_efektow_inz!$D$7,Stac!$O44))=FALSE,Opis_efektow_inz!$D$7,""),IF(ISERR(FIND(Opis_efektow_inz!$D$7,Stac!$O44))=FALSE,", ",""))</f>
        <v xml:space="preserve">K2st_W9, </v>
      </c>
      <c r="C36" s="82" t="str">
        <f>CONCATENATE(IF(ISERR(FIND(Opis_efektow_inz!$D$9,Stac!$P44))=FALSE,Opis_efektow_inz!$D$9,""),IF(ISERR(FIND(Opis_efektow_inz!$D$9,Stac!$P44))=FALSE,", 
",""),IF(ISERR(FIND(Opis_efektow_inz!$D$10,Stac!$P44))=FALSE,Opis_efektow_inz!$D$10,""),IF(ISERR(FIND(Opis_efektow_inz!$D$10,Stac!$P44))=FALSE,", ",""),IF(ISERR(FIND(Opis_efektow_inz!$D$11,Stac!$P44))=FALSE,Opis_efektow_inz!$D$11,""),IF(ISERR(FIND(Opis_efektow_inz!$D$11,Stac!$P44))=FALSE,", ",""),IF(ISERR(FIND(Opis_efektow_inz!$D$12,Stac!$P44))=FALSE,Opis_efektow_inz!$D$12,""),IF(ISERR(FIND(Opis_efektow_inz!$D$12,Stac!$P44))=FALSE,", ",""),IF(ISERR(FIND(Opis_efektow_inz!$D$13,Stac!$P44))=FALSE,Opis_efektow_inz!$D$13,""),IF(ISERR(FIND(Opis_efektow_inz!$D$13,Stac!$P44))=FALSE,", ",""),IF(ISERR(FIND(Opis_efektow_inz!$D$14,Stac!$P44))=FALSE,Opis_efektow_inz!$D$14,""),IF(ISERR(FIND(Opis_efektow_inz!$D$14,Stac!$P44))=FALSE,", ",""),IF(ISERR(FIND(Opis_efektow_inz!$D$15,Stac!$P44))=FALSE,Opis_efektow_inz!$D$15,""),IF(ISERR(FIND(Opis_efektow_inz!$D$15,Stac!$P44))=FALSE,", ",""),IF(ISERR(FIND(Opis_efektow_inz!$D$16,Stac!$P44))=FALSE,Opis_efektow_inz!$D$16,""),IF(ISERR(FIND(Opis_efektow_inz!$D$16,Stac!$P44))=FALSE,", ",""),IF(ISERR(FIND(Opis_efektow_inz!$D$17,Stac!$P44))=FALSE,Opis_efektow_inz!$D$19,""),IF(ISERR(FIND(Opis_efektow_inz!$D$17,Stac!$P44))=FALSE,", ",""))</f>
        <v xml:space="preserve">K2st_U5, </v>
      </c>
      <c r="D36" s="82" t="s">
        <v>168</v>
      </c>
    </row>
    <row r="37" spans="1:4" ht="25" x14ac:dyDescent="0.25">
      <c r="A37" s="271" t="str">
        <f>Stac!C45</f>
        <v>(nauki humanistyczne): Komunikacja interpersonalna (Interpersonal Communication)</v>
      </c>
      <c r="B37" s="82" t="str">
        <f>CONCATENATE(IF(ISERR(FIND(Opis_efektow_inz!$D$5,Stac!$O45))=FALSE,Opis_efektow_inz!$D$5,""),IF(ISERR(FIND(Opis_efektow_inz!$D$5,Stac!$O45))=FALSE,", ",""),IF(ISERR(FIND(Opis_efektow_inz!$D$6,Stac!$O45))=FALSE,Opis_efektow_inz!$D$6,""),IF(ISERR(FIND(Opis_efektow_inz!$D$6,Stac!$O45))=FALSE,", ",""),IF(ISERR(FIND(Opis_efektow_inz!$D$7,Stac!$O45))=FALSE,Opis_efektow_inz!$D$7,""),IF(ISERR(FIND(Opis_efektow_inz!$D$7,Stac!$O45))=FALSE,", ",""))</f>
        <v/>
      </c>
      <c r="C37" s="82" t="str">
        <f>CONCATENATE(IF(ISERR(FIND(Opis_efektow_inz!$D$9,Stac!$P45))=FALSE,Opis_efektow_inz!$D$9,""),IF(ISERR(FIND(Opis_efektow_inz!$D$9,Stac!$P45))=FALSE,", 
",""),IF(ISERR(FIND(Opis_efektow_inz!$D$10,Stac!$P45))=FALSE,Opis_efektow_inz!$D$10,""),IF(ISERR(FIND(Opis_efektow_inz!$D$10,Stac!$P45))=FALSE,", ",""),IF(ISERR(FIND(Opis_efektow_inz!$D$11,Stac!$P45))=FALSE,Opis_efektow_inz!$D$11,""),IF(ISERR(FIND(Opis_efektow_inz!$D$11,Stac!$P45))=FALSE,", ",""),IF(ISERR(FIND(Opis_efektow_inz!$D$12,Stac!$P45))=FALSE,Opis_efektow_inz!$D$12,""),IF(ISERR(FIND(Opis_efektow_inz!$D$12,Stac!$P45))=FALSE,", ",""),IF(ISERR(FIND(Opis_efektow_inz!$D$13,Stac!$P45))=FALSE,Opis_efektow_inz!$D$13,""),IF(ISERR(FIND(Opis_efektow_inz!$D$13,Stac!$P45))=FALSE,", ",""),IF(ISERR(FIND(Opis_efektow_inz!$D$14,Stac!$P45))=FALSE,Opis_efektow_inz!$D$14,""),IF(ISERR(FIND(Opis_efektow_inz!$D$14,Stac!$P45))=FALSE,", ",""),IF(ISERR(FIND(Opis_efektow_inz!$D$15,Stac!$P45))=FALSE,Opis_efektow_inz!$D$15,""),IF(ISERR(FIND(Opis_efektow_inz!$D$15,Stac!$P45))=FALSE,", ",""),IF(ISERR(FIND(Opis_efektow_inz!$D$16,Stac!$P45))=FALSE,Opis_efektow_inz!$D$16,""),IF(ISERR(FIND(Opis_efektow_inz!$D$16,Stac!$P45))=FALSE,", ",""),IF(ISERR(FIND(Opis_efektow_inz!$D$17,Stac!$P45))=FALSE,Opis_efektow_inz!$D$19,""),IF(ISERR(FIND(Opis_efektow_inz!$D$17,Stac!$P45))=FALSE,", ",""))</f>
        <v/>
      </c>
      <c r="D37" s="82"/>
    </row>
  </sheetData>
  <mergeCells count="1">
    <mergeCell ref="A1:D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39"/>
  <sheetViews>
    <sheetView workbookViewId="0">
      <selection sqref="A1:D1"/>
    </sheetView>
  </sheetViews>
  <sheetFormatPr defaultColWidth="8.6328125" defaultRowHeight="12.5" x14ac:dyDescent="0.25"/>
  <cols>
    <col min="2" max="3" width="40.6328125" customWidth="1"/>
  </cols>
  <sheetData>
    <row r="1" spans="1:7" ht="39" customHeight="1" x14ac:dyDescent="0.5">
      <c r="A1" s="324" t="s">
        <v>205</v>
      </c>
      <c r="B1" s="325"/>
      <c r="C1" s="325"/>
      <c r="D1" s="326"/>
      <c r="E1" s="34"/>
      <c r="F1" s="34"/>
      <c r="G1" s="34"/>
    </row>
    <row r="2" spans="1:7" ht="15.5" x14ac:dyDescent="0.45">
      <c r="A2" s="327" t="s">
        <v>63</v>
      </c>
      <c r="B2" s="328"/>
      <c r="C2" s="328"/>
      <c r="D2" s="329"/>
      <c r="E2" s="34"/>
      <c r="F2" s="34"/>
      <c r="G2" s="34"/>
    </row>
    <row r="3" spans="1:7" ht="15" customHeight="1" x14ac:dyDescent="0.45">
      <c r="A3" s="210" t="s">
        <v>64</v>
      </c>
      <c r="B3" s="211" t="s">
        <v>8</v>
      </c>
      <c r="C3" s="211" t="s">
        <v>224</v>
      </c>
      <c r="D3" s="212" t="s">
        <v>64</v>
      </c>
      <c r="E3" s="34"/>
      <c r="F3" s="34"/>
      <c r="G3" s="34"/>
    </row>
    <row r="4" spans="1:7" ht="15" customHeight="1" x14ac:dyDescent="0.25">
      <c r="A4" s="330" t="s">
        <v>65</v>
      </c>
      <c r="B4" s="331"/>
      <c r="C4" s="331"/>
      <c r="D4" s="332"/>
      <c r="E4" s="34"/>
      <c r="F4" s="34"/>
      <c r="G4" s="34"/>
    </row>
    <row r="5" spans="1:7" s="34" customFormat="1" ht="50.5" x14ac:dyDescent="0.25">
      <c r="A5" s="213"/>
      <c r="B5" s="320" t="s">
        <v>156</v>
      </c>
      <c r="C5" s="196" t="s">
        <v>102</v>
      </c>
      <c r="D5" s="214" t="s">
        <v>101</v>
      </c>
    </row>
    <row r="6" spans="1:7" s="34" customFormat="1" ht="50" x14ac:dyDescent="0.25">
      <c r="A6" s="215" t="s">
        <v>157</v>
      </c>
      <c r="B6" s="322"/>
      <c r="C6" s="197" t="s">
        <v>104</v>
      </c>
      <c r="D6" s="192" t="s">
        <v>103</v>
      </c>
    </row>
    <row r="7" spans="1:7" s="34" customFormat="1" ht="37.5" x14ac:dyDescent="0.25">
      <c r="A7" s="216" t="s">
        <v>158</v>
      </c>
      <c r="B7" s="217" t="s">
        <v>159</v>
      </c>
      <c r="C7" s="191" t="s">
        <v>110</v>
      </c>
      <c r="D7" s="214" t="s">
        <v>109</v>
      </c>
    </row>
    <row r="8" spans="1:7" s="34" customFormat="1" ht="13" x14ac:dyDescent="0.25">
      <c r="A8" s="333" t="s">
        <v>160</v>
      </c>
      <c r="B8" s="334"/>
      <c r="C8" s="334"/>
      <c r="D8" s="335"/>
    </row>
    <row r="9" spans="1:7" s="34" customFormat="1" ht="75" x14ac:dyDescent="0.25">
      <c r="A9" s="213" t="s">
        <v>161</v>
      </c>
      <c r="B9" s="217" t="s">
        <v>162</v>
      </c>
      <c r="C9" s="202" t="s">
        <v>115</v>
      </c>
      <c r="D9" s="214" t="s">
        <v>114</v>
      </c>
    </row>
    <row r="10" spans="1:7" s="34" customFormat="1" ht="50" x14ac:dyDescent="0.25">
      <c r="A10" s="218"/>
      <c r="B10" s="320" t="s">
        <v>163</v>
      </c>
      <c r="C10" s="203" t="s">
        <v>27</v>
      </c>
      <c r="D10" s="219" t="s">
        <v>116</v>
      </c>
      <c r="E10"/>
      <c r="F10"/>
      <c r="G10"/>
    </row>
    <row r="11" spans="1:7" s="34" customFormat="1" ht="87.5" x14ac:dyDescent="0.25">
      <c r="A11" s="213" t="s">
        <v>161</v>
      </c>
      <c r="B11" s="321"/>
      <c r="C11" s="196" t="s">
        <v>28</v>
      </c>
      <c r="D11" s="214" t="s">
        <v>117</v>
      </c>
      <c r="E11"/>
      <c r="F11"/>
      <c r="G11"/>
    </row>
    <row r="12" spans="1:7" s="34" customFormat="1" ht="50" x14ac:dyDescent="0.25">
      <c r="A12" s="213"/>
      <c r="B12" s="321"/>
      <c r="C12" s="193" t="s">
        <v>29</v>
      </c>
      <c r="D12" s="219" t="s">
        <v>118</v>
      </c>
      <c r="E12"/>
      <c r="F12"/>
      <c r="G12"/>
    </row>
    <row r="13" spans="1:7" s="34" customFormat="1" ht="37.5" x14ac:dyDescent="0.25">
      <c r="A13" s="216"/>
      <c r="B13" s="322"/>
      <c r="C13" s="196" t="s">
        <v>120</v>
      </c>
      <c r="D13" s="214" t="s">
        <v>119</v>
      </c>
      <c r="E13"/>
      <c r="F13"/>
      <c r="G13"/>
    </row>
    <row r="14" spans="1:7" s="34" customFormat="1" ht="37.5" x14ac:dyDescent="0.25">
      <c r="A14" s="213" t="s">
        <v>161</v>
      </c>
      <c r="B14" s="220" t="s">
        <v>164</v>
      </c>
      <c r="C14" s="221" t="s">
        <v>122</v>
      </c>
      <c r="D14" s="222" t="s">
        <v>121</v>
      </c>
      <c r="E14"/>
      <c r="F14"/>
      <c r="G14"/>
    </row>
    <row r="15" spans="1:7" s="34" customFormat="1" ht="22.5" customHeight="1" x14ac:dyDescent="0.25">
      <c r="A15" s="218"/>
      <c r="B15" s="320" t="s">
        <v>165</v>
      </c>
      <c r="C15" s="191" t="s">
        <v>30</v>
      </c>
      <c r="D15" s="223" t="s">
        <v>123</v>
      </c>
      <c r="E15"/>
      <c r="F15"/>
      <c r="G15"/>
    </row>
    <row r="16" spans="1:7" s="34" customFormat="1" ht="61.5" customHeight="1" x14ac:dyDescent="0.25">
      <c r="A16" s="224" t="s">
        <v>161</v>
      </c>
      <c r="B16" s="321"/>
      <c r="C16" s="193" t="s">
        <v>31</v>
      </c>
      <c r="D16" s="219" t="s">
        <v>124</v>
      </c>
      <c r="E16"/>
      <c r="F16"/>
      <c r="G16"/>
    </row>
    <row r="17" spans="1:7" s="34" customFormat="1" ht="58.5" customHeight="1" x14ac:dyDescent="0.25">
      <c r="A17" s="216"/>
      <c r="B17" s="323"/>
      <c r="C17" s="196" t="s">
        <v>32</v>
      </c>
      <c r="D17" s="214" t="s">
        <v>125</v>
      </c>
      <c r="E17"/>
      <c r="F17"/>
      <c r="G17"/>
    </row>
    <row r="18" spans="1:7" s="34" customFormat="1" x14ac:dyDescent="0.25">
      <c r="A18"/>
      <c r="B18"/>
      <c r="C18"/>
      <c r="D18"/>
      <c r="E18"/>
      <c r="F18"/>
      <c r="G18"/>
    </row>
    <row r="19" spans="1:7" s="34" customFormat="1" x14ac:dyDescent="0.25">
      <c r="A19"/>
      <c r="B19"/>
      <c r="C19"/>
      <c r="D19"/>
      <c r="E19"/>
      <c r="F19"/>
      <c r="G19"/>
    </row>
    <row r="20" spans="1:7" s="34" customFormat="1" x14ac:dyDescent="0.25">
      <c r="A20"/>
      <c r="B20"/>
      <c r="C20"/>
      <c r="D20"/>
      <c r="E20"/>
      <c r="F20"/>
      <c r="G20"/>
    </row>
    <row r="21" spans="1:7" s="34" customFormat="1" x14ac:dyDescent="0.25">
      <c r="A21"/>
      <c r="B21"/>
      <c r="C21"/>
      <c r="D21"/>
      <c r="E21"/>
      <c r="F21"/>
      <c r="G21"/>
    </row>
    <row r="22" spans="1:7" s="34" customFormat="1" x14ac:dyDescent="0.25">
      <c r="A22"/>
      <c r="B22"/>
      <c r="C22"/>
      <c r="D22"/>
      <c r="E22"/>
      <c r="F22"/>
      <c r="G22"/>
    </row>
    <row r="23" spans="1:7" s="34" customFormat="1" x14ac:dyDescent="0.25">
      <c r="A23"/>
      <c r="B23"/>
      <c r="C23"/>
      <c r="D23"/>
      <c r="E23"/>
      <c r="F23"/>
      <c r="G23"/>
    </row>
    <row r="24" spans="1:7" s="34" customFormat="1" x14ac:dyDescent="0.25">
      <c r="A24"/>
      <c r="B24"/>
      <c r="C24"/>
      <c r="D24"/>
      <c r="E24"/>
      <c r="F24"/>
      <c r="G24"/>
    </row>
    <row r="25" spans="1:7" s="34" customFormat="1" x14ac:dyDescent="0.25">
      <c r="A25"/>
      <c r="B25"/>
      <c r="C25"/>
      <c r="D25"/>
      <c r="E25"/>
      <c r="F25"/>
      <c r="G25"/>
    </row>
    <row r="26" spans="1:7" s="34" customFormat="1" x14ac:dyDescent="0.25">
      <c r="A26"/>
      <c r="B26"/>
      <c r="C26"/>
      <c r="D26"/>
      <c r="E26"/>
      <c r="F26"/>
      <c r="G26"/>
    </row>
    <row r="27" spans="1:7" s="34" customFormat="1" x14ac:dyDescent="0.25">
      <c r="A27"/>
      <c r="B27"/>
      <c r="C27"/>
      <c r="D27"/>
      <c r="E27"/>
      <c r="F27"/>
      <c r="G27"/>
    </row>
    <row r="28" spans="1:7" s="34" customFormat="1" x14ac:dyDescent="0.25">
      <c r="A28"/>
      <c r="B28"/>
      <c r="C28"/>
      <c r="D28"/>
      <c r="E28"/>
      <c r="F28"/>
      <c r="G28"/>
    </row>
    <row r="29" spans="1:7" s="34" customFormat="1" x14ac:dyDescent="0.25">
      <c r="A29"/>
      <c r="B29"/>
      <c r="C29"/>
      <c r="D29"/>
      <c r="E29"/>
      <c r="F29"/>
      <c r="G29"/>
    </row>
    <row r="30" spans="1:7" s="34" customFormat="1" x14ac:dyDescent="0.25">
      <c r="A30"/>
      <c r="B30"/>
      <c r="C30"/>
      <c r="D30"/>
      <c r="E30"/>
      <c r="F30"/>
      <c r="G30"/>
    </row>
    <row r="31" spans="1:7" s="34" customFormat="1" ht="15" customHeight="1" x14ac:dyDescent="0.25">
      <c r="A31"/>
      <c r="B31"/>
      <c r="C31"/>
      <c r="D31"/>
      <c r="E31"/>
      <c r="F31"/>
      <c r="G31"/>
    </row>
    <row r="32" spans="1:7" s="34" customFormat="1" x14ac:dyDescent="0.25">
      <c r="A32"/>
      <c r="B32"/>
      <c r="C32"/>
      <c r="D32"/>
      <c r="E32"/>
      <c r="F32"/>
      <c r="G32"/>
    </row>
    <row r="33" spans="1:7" s="34" customFormat="1" x14ac:dyDescent="0.25">
      <c r="A33"/>
      <c r="B33"/>
      <c r="C33"/>
      <c r="D33"/>
      <c r="E33"/>
      <c r="F33"/>
      <c r="G33"/>
    </row>
    <row r="34" spans="1:7" s="34" customFormat="1" x14ac:dyDescent="0.25">
      <c r="A34"/>
      <c r="B34"/>
      <c r="C34"/>
      <c r="D34"/>
      <c r="E34"/>
      <c r="F34"/>
      <c r="G34"/>
    </row>
    <row r="35" spans="1:7" s="34" customFormat="1" x14ac:dyDescent="0.25">
      <c r="A35"/>
      <c r="B35"/>
      <c r="C35"/>
      <c r="D35"/>
      <c r="E35"/>
      <c r="F35"/>
      <c r="G35"/>
    </row>
    <row r="36" spans="1:7" s="34" customFormat="1" x14ac:dyDescent="0.25">
      <c r="A36"/>
      <c r="B36"/>
      <c r="C36"/>
      <c r="D36"/>
      <c r="E36"/>
      <c r="F36"/>
      <c r="G36"/>
    </row>
    <row r="37" spans="1:7" s="34" customFormat="1" ht="15" customHeight="1" x14ac:dyDescent="0.25">
      <c r="A37"/>
      <c r="B37"/>
      <c r="C37"/>
      <c r="D37"/>
      <c r="E37"/>
      <c r="F37"/>
      <c r="G37"/>
    </row>
    <row r="38" spans="1:7" s="34" customFormat="1" ht="72.75" customHeight="1" x14ac:dyDescent="0.25">
      <c r="A38"/>
      <c r="B38"/>
      <c r="C38"/>
      <c r="D38"/>
      <c r="E38"/>
      <c r="F38"/>
      <c r="G38"/>
    </row>
    <row r="39" spans="1:7" s="34" customFormat="1" ht="15" customHeight="1" x14ac:dyDescent="0.25">
      <c r="A39"/>
      <c r="B39"/>
      <c r="C39"/>
      <c r="D39"/>
      <c r="E39"/>
      <c r="F39"/>
      <c r="G39"/>
    </row>
  </sheetData>
  <mergeCells count="7">
    <mergeCell ref="B10:B13"/>
    <mergeCell ref="B15:B17"/>
    <mergeCell ref="A1:D1"/>
    <mergeCell ref="A2:D2"/>
    <mergeCell ref="A4:D4"/>
    <mergeCell ref="B5:B6"/>
    <mergeCell ref="A8:D8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9"/>
  <sheetViews>
    <sheetView workbookViewId="0"/>
  </sheetViews>
  <sheetFormatPr defaultColWidth="8.6328125" defaultRowHeight="12.5" x14ac:dyDescent="0.25"/>
  <cols>
    <col min="1" max="1" width="90.81640625" customWidth="1"/>
  </cols>
  <sheetData>
    <row r="1" spans="1:1" ht="15.5" x14ac:dyDescent="0.25">
      <c r="A1" s="119" t="s">
        <v>206</v>
      </c>
    </row>
    <row r="2" spans="1:1" ht="62.5" x14ac:dyDescent="0.25">
      <c r="A2" s="120" t="str">
        <f>CONCATENATE("Łączna liczba godzin na studiach stacjonarnych II stopnia jest równa ~",TEXT(all,"0")," godz.; konsultacje i egzaminy – ~",TEXT(Stac!D57,"0")," godz., co daje łączną liczbę godzin zajęć wymagających bezpośredniego udziału nauczycieli akademickich i studentów = ",TEXT(Stac!D58,"0")," godz. (liczbę punktów, którą student musi uzyskać w trakcie zajęć = 90).","Przyjęto założenie, że jeden punkt ECTS odpowiada efektom uczenia się, których uzyskanie wymaga od studenta średnio 25 godzin pracy")</f>
        <v>Łączna liczba godzin na studiach stacjonarnych II stopnia jest równa ~1119 godz.; konsultacje i egzaminy – ~10 godz., co daje łączną liczbę godzin zajęć wymagających bezpośredniego udziału nauczycieli akademickich i studentów = 1129 godz. (liczbę punktów, którą student musi uzyskać w trakcie zajęć = 90).Przyjęto założenie, że jeden punkt ECTS odpowiada efektom uczenia się, których uzyskanie wymaga od studenta średnio 25 godzin pracy</v>
      </c>
    </row>
    <row r="3" spans="1:1" ht="25" x14ac:dyDescent="0.25">
      <c r="A3" s="120" t="str">
        <f>CONCATENATE("Łączna liczba punktów ECTS = 90 punkty ECTS modułów obieralnych = ",TEXT(Stac!D61,"0")," (wymagana liczba punktów ECTS modułów obieralnych 30% z 90 = 27). ")</f>
        <v xml:space="preserve">Łączna liczba punktów ECTS = 90 punkty ECTS modułów obieralnych = 80 (wymagana liczba punktów ECTS modułów obieralnych 30% z 90 = 27). </v>
      </c>
    </row>
    <row r="4" spans="1:1" ht="32" customHeight="1" x14ac:dyDescent="0.25">
      <c r="A4" s="120" t="str">
        <f>CONCATENATE("Łączna liczba godzin, którą student musi uzyskać w ramach zajęć o charakterze praktycznym, w tym zajęć laboratoryjnych i projektowych oraz ćwiczeń i seminariów  jest równa ",TEXT(Stac!D63,"0")," godz. (a punktów ECTS = ",TEXT(Stac!D64,"0"),"). ")</f>
        <v xml:space="preserve">Łączna liczba godzin, którą student musi uzyskać w ramach zajęć o charakterze praktycznym, w tym zajęć laboratoryjnych i projektowych oraz ćwiczeń i seminariów  jest równa 810 godz. (a punktów ECTS = 61). </v>
      </c>
    </row>
    <row r="5" spans="1:1" ht="40.5" customHeight="1" x14ac:dyDescent="0.25">
      <c r="A5" s="120" t="s">
        <v>207</v>
      </c>
    </row>
    <row r="6" spans="1:1" x14ac:dyDescent="0.25">
      <c r="A6" s="120" t="s">
        <v>67</v>
      </c>
    </row>
    <row r="7" spans="1:1" x14ac:dyDescent="0.25">
      <c r="A7" s="120" t="s">
        <v>186</v>
      </c>
    </row>
    <row r="8" spans="1:1" ht="37.5" x14ac:dyDescent="0.25">
      <c r="A8" s="120" t="str">
        <f>CONCATENATE("Liczba punktów zajęć związanych z badaniami naukowymi jest równa ",TEXT(Stac!D65,0),", a % punktów ECTS zajęć służących zdobywaniu pogłębionej wiedzy, umiejętności prowadzenia badań naukowych oraz kompetencji społecznych niezbędnych w działalności badawczej =  ",TEXT(Stac!D66,"0"),"%.")</f>
        <v>Liczba punktów zajęć związanych z badaniami naukowymi jest równa 51, a % punktów ECTS zajęć służących zdobywaniu pogłębionej wiedzy, umiejętności prowadzenia badań naukowych oraz kompetencji społecznych niezbędnych w działalności badawczej =  57%.</v>
      </c>
    </row>
    <row r="9" spans="1:1" x14ac:dyDescent="0.25">
      <c r="A9" s="170" t="str">
        <f>CONCATENATE("Liczba punktów ECTS z zajęć z zakresu nauk podstawowych = ",TEXT(Stac!D67,0))</f>
        <v>Liczba punktów ECTS z zajęć z zakresu nauk podstawowych = 4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18</vt:i4>
      </vt:variant>
    </vt:vector>
  </HeadingPairs>
  <TitlesOfParts>
    <vt:vector size="27" baseType="lpstr">
      <vt:lpstr>Stac</vt:lpstr>
      <vt:lpstr>Tabela_efektow</vt:lpstr>
      <vt:lpstr>Wiedza</vt:lpstr>
      <vt:lpstr>Umiejetnosci</vt:lpstr>
      <vt:lpstr>Kompetencje</vt:lpstr>
      <vt:lpstr>Klasy przedmiotów</vt:lpstr>
      <vt:lpstr>Kompetencje inżynierskie</vt:lpstr>
      <vt:lpstr>Opis_efektow_inz</vt:lpstr>
      <vt:lpstr>Statystyki</vt:lpstr>
      <vt:lpstr>_rok1</vt:lpstr>
      <vt:lpstr>_rok4</vt:lpstr>
      <vt:lpstr>_sem1</vt:lpstr>
      <vt:lpstr>_sem2</vt:lpstr>
      <vt:lpstr>_sem3</vt:lpstr>
      <vt:lpstr>_sem7</vt:lpstr>
      <vt:lpstr>_wyk1</vt:lpstr>
      <vt:lpstr>_wyk2</vt:lpstr>
      <vt:lpstr>_wyk3</vt:lpstr>
      <vt:lpstr>_wyk7</vt:lpstr>
      <vt:lpstr>all</vt:lpstr>
      <vt:lpstr>'Klasy przedmiotów'!Obszar_wydruku</vt:lpstr>
      <vt:lpstr>Stac!Obszar_wydruku</vt:lpstr>
      <vt:lpstr>Tabela_efektow!Obszar_wydruku</vt:lpstr>
      <vt:lpstr>suma1</vt:lpstr>
      <vt:lpstr>suma2</vt:lpstr>
      <vt:lpstr>suma3</vt:lpstr>
      <vt:lpstr>suma7</vt:lpstr>
    </vt:vector>
  </TitlesOfParts>
  <Company>Politechnika Poznańska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Zbyszko Królikowski;Katarzyna Małkowska</dc:creator>
  <cp:lastModifiedBy>marek</cp:lastModifiedBy>
  <cp:lastPrinted>2018-01-10T10:13:02Z</cp:lastPrinted>
  <dcterms:created xsi:type="dcterms:W3CDTF">2008-06-20T16:27:18Z</dcterms:created>
  <dcterms:modified xsi:type="dcterms:W3CDTF">2022-11-27T22:21:42Z</dcterms:modified>
</cp:coreProperties>
</file>