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180" yWindow="180" windowWidth="5180" windowHeight="8700" tabRatio="868"/>
  </bookViews>
  <sheets>
    <sheet name="NieStac" sheetId="1" r:id="rId1"/>
    <sheet name="Tabela_efektow" sheetId="22" r:id="rId2"/>
    <sheet name="Wiedza" sheetId="17" r:id="rId3"/>
    <sheet name="Umiejetnosci" sheetId="20" r:id="rId4"/>
    <sheet name="Kompetencje" sheetId="21" r:id="rId5"/>
    <sheet name="Klasy przedmiotów" sheetId="23" r:id="rId6"/>
    <sheet name="Kompetencje inżynierskie" sheetId="24" r:id="rId7"/>
    <sheet name="Opis_efektow_inz" sheetId="25" r:id="rId8"/>
    <sheet name="Statystyki" sheetId="26" r:id="rId9"/>
  </sheets>
  <externalReferences>
    <externalReference r:id="rId10"/>
  </externalReferences>
  <definedNames>
    <definedName name="_xlnm._FilterDatabase" localSheetId="6" hidden="1">'Kompetencje inżynierskie'!$A$5:$D$50</definedName>
    <definedName name="_lec1" localSheetId="7">#REF!</definedName>
    <definedName name="_lec1">#REF!</definedName>
    <definedName name="_lec2">#REF!</definedName>
    <definedName name="_lec3">#REF!</definedName>
    <definedName name="_lec4">#REF!</definedName>
    <definedName name="_lec5">#REF!</definedName>
    <definedName name="_lec6">#REF!</definedName>
    <definedName name="_lec7">#REF!</definedName>
    <definedName name="_lec8">#REF!</definedName>
    <definedName name="_rok1" localSheetId="7">[1]Stac!$J$35</definedName>
    <definedName name="_rok1">NieStac!$J$37</definedName>
    <definedName name="_rok2" localSheetId="7">[1]Stac!$J$61</definedName>
    <definedName name="_rok2">NieStac!#REF!</definedName>
    <definedName name="_rok3" localSheetId="7">[1]Stac!$J$85</definedName>
    <definedName name="_rok3">NieStac!#REF!</definedName>
    <definedName name="_rok4" localSheetId="7">[1]Stac!$J$97</definedName>
    <definedName name="_rok4">NieStac!$J$63</definedName>
    <definedName name="_sem1">NieStac!$I$24</definedName>
    <definedName name="_sem2">NieStac!$I$36</definedName>
    <definedName name="_sem3">NieStac!$I$49</definedName>
    <definedName name="_sem4">NieStac!#REF!</definedName>
    <definedName name="_sem5">NieStac!#REF!</definedName>
    <definedName name="_sem6">NieStac!#REF!</definedName>
    <definedName name="_sem7">NieStac!$I$63</definedName>
    <definedName name="_wyk1" localSheetId="7">[1]Stac!$E$21</definedName>
    <definedName name="_wyk1">NieStac!$E$24</definedName>
    <definedName name="_wyk2" localSheetId="7">[1]Stac!$E$34</definedName>
    <definedName name="_wyk2">NieStac!$E$36</definedName>
    <definedName name="_wyk3" localSheetId="7">[1]Stac!$E$48</definedName>
    <definedName name="_wyk3">NieStac!$E$49</definedName>
    <definedName name="_wyk4" localSheetId="7">[1]Stac!$E$60</definedName>
    <definedName name="_wyk4">NieStac!#REF!</definedName>
    <definedName name="_wyk5" localSheetId="7">[1]Stac!$E$71</definedName>
    <definedName name="_wyk5">NieStac!#REF!</definedName>
    <definedName name="_wyk6" localSheetId="7">[1]Stac!$E$84</definedName>
    <definedName name="_wyk6">NieStac!#REF!</definedName>
    <definedName name="_wyk7" localSheetId="7">[1]Stac!$E$97</definedName>
    <definedName name="_wyk7">NieStac!$E$63</definedName>
    <definedName name="all" localSheetId="7">[1]Stac!#REF!</definedName>
    <definedName name="all">NieStac!$D$68</definedName>
    <definedName name="_xlnm.Print_Area" localSheetId="0">NieStac!$B$1:$T$80</definedName>
    <definedName name="_xlnm.Print_Area" localSheetId="1">Tabela_efektow!$A$1:$AF$50</definedName>
    <definedName name="_xlnm.Print_Area" localSheetId="2">Wiedza!#REF!</definedName>
    <definedName name="razem1" localSheetId="7">#REF!</definedName>
    <definedName name="razem1">#REF!</definedName>
    <definedName name="razem2" localSheetId="7">#REF!</definedName>
    <definedName name="razem2">#REF!</definedName>
    <definedName name="razem3" localSheetId="7">#REF!</definedName>
    <definedName name="razem3">#REF!</definedName>
    <definedName name="razem4">#REF!</definedName>
    <definedName name="razem5">#REF!</definedName>
    <definedName name="razem6">#REF!</definedName>
    <definedName name="razem7">#REF!</definedName>
    <definedName name="razem8">#REF!</definedName>
    <definedName name="semi1">#REF!</definedName>
    <definedName name="semi2">#REF!</definedName>
    <definedName name="semi3">#REF!</definedName>
    <definedName name="semi4">#REF!</definedName>
    <definedName name="semi5">#REF!</definedName>
    <definedName name="semi6">#REF!</definedName>
    <definedName name="semi7">#REF!</definedName>
    <definedName name="semi8">#REF!</definedName>
    <definedName name="suma1">NieStac!$E$25</definedName>
    <definedName name="suma2">NieStac!$E$37</definedName>
    <definedName name="suma3">NieStac!$E$50</definedName>
    <definedName name="suma4">NieStac!#REF!</definedName>
    <definedName name="suma5">NieStac!#REF!</definedName>
    <definedName name="suma6">NieStac!#REF!</definedName>
    <definedName name="suma7">NieStac!$E$64</definedName>
    <definedName name="year1" localSheetId="7">#REF!</definedName>
    <definedName name="year1">#REF!</definedName>
    <definedName name="year2" localSheetId="7">#REF!</definedName>
    <definedName name="year2">#REF!</definedName>
    <definedName name="year3" localSheetId="7">#REF!</definedName>
    <definedName name="year3">#REF!</definedName>
    <definedName name="year4">#REF!</definedName>
  </definedNames>
  <calcPr calcId="145621"/>
</workbook>
</file>

<file path=xl/calcChain.xml><?xml version="1.0" encoding="utf-8"?>
<calcChain xmlns="http://schemas.openxmlformats.org/spreadsheetml/2006/main">
  <c r="A8" i="26" l="1"/>
  <c r="A7" i="26"/>
  <c r="D75" i="1"/>
  <c r="A4" i="26"/>
  <c r="A3" i="26"/>
  <c r="A2" i="26"/>
  <c r="C49" i="24" l="1"/>
  <c r="B49" i="24"/>
  <c r="A49" i="24"/>
  <c r="C48" i="24"/>
  <c r="B48" i="24"/>
  <c r="A48" i="24"/>
  <c r="C47" i="24"/>
  <c r="B47" i="24"/>
  <c r="A47" i="24"/>
  <c r="C46" i="24"/>
  <c r="B46" i="24"/>
  <c r="A46" i="24"/>
  <c r="C45" i="24"/>
  <c r="B45" i="24"/>
  <c r="A45" i="24"/>
  <c r="C44" i="24"/>
  <c r="B44" i="24"/>
  <c r="A44" i="24"/>
  <c r="C43" i="24"/>
  <c r="B43" i="24"/>
  <c r="A43" i="24"/>
  <c r="C42" i="24"/>
  <c r="B42" i="24"/>
  <c r="A42" i="24"/>
  <c r="C41" i="24"/>
  <c r="B41" i="24"/>
  <c r="A41" i="24"/>
  <c r="C40" i="24"/>
  <c r="B40" i="24"/>
  <c r="A40" i="24"/>
  <c r="C39" i="24"/>
  <c r="B39" i="24"/>
  <c r="A39" i="24"/>
  <c r="C38" i="24"/>
  <c r="B38" i="24"/>
  <c r="A38" i="24"/>
  <c r="C37" i="24"/>
  <c r="B37" i="24"/>
  <c r="A37" i="24"/>
  <c r="C36" i="24"/>
  <c r="B36" i="24"/>
  <c r="A36" i="24"/>
  <c r="C35" i="24"/>
  <c r="B35" i="24"/>
  <c r="A35" i="24"/>
  <c r="C34" i="24"/>
  <c r="B34" i="24"/>
  <c r="A34" i="24"/>
  <c r="C33" i="24"/>
  <c r="B33" i="24"/>
  <c r="A33" i="24"/>
  <c r="C32" i="24"/>
  <c r="B32" i="24"/>
  <c r="A32" i="24"/>
  <c r="C31" i="24"/>
  <c r="B31" i="24"/>
  <c r="A31" i="24"/>
  <c r="C30" i="24"/>
  <c r="B30" i="24"/>
  <c r="A30" i="24"/>
  <c r="C29" i="24"/>
  <c r="B29" i="24"/>
  <c r="A29" i="24"/>
  <c r="C28" i="24"/>
  <c r="B28" i="24"/>
  <c r="A28" i="24"/>
  <c r="C27" i="24"/>
  <c r="B27" i="24"/>
  <c r="A27" i="24"/>
  <c r="C26" i="24"/>
  <c r="B26" i="24"/>
  <c r="A26" i="24"/>
  <c r="C25" i="24"/>
  <c r="B25" i="24"/>
  <c r="A25" i="24"/>
  <c r="C24" i="24"/>
  <c r="B24" i="24"/>
  <c r="A24" i="24"/>
  <c r="C23" i="24"/>
  <c r="B23" i="24"/>
  <c r="A23" i="24"/>
  <c r="C22" i="24"/>
  <c r="B22" i="24"/>
  <c r="A22" i="24"/>
  <c r="C21" i="24"/>
  <c r="B21" i="24"/>
  <c r="A21" i="24"/>
  <c r="C20" i="24"/>
  <c r="B20" i="24"/>
  <c r="A20" i="24"/>
  <c r="C19" i="24"/>
  <c r="B19" i="24"/>
  <c r="A19" i="24"/>
  <c r="C18" i="24"/>
  <c r="B18" i="24"/>
  <c r="A18" i="24"/>
  <c r="C17" i="24"/>
  <c r="B17" i="24"/>
  <c r="A17" i="24"/>
  <c r="C16" i="24"/>
  <c r="B16" i="24"/>
  <c r="A16" i="24"/>
  <c r="C15" i="24"/>
  <c r="B15" i="24"/>
  <c r="A15" i="24"/>
  <c r="C14" i="24"/>
  <c r="B14" i="24"/>
  <c r="A14" i="24"/>
  <c r="C13" i="24"/>
  <c r="B13" i="24"/>
  <c r="A13" i="24"/>
  <c r="C12" i="24"/>
  <c r="B12" i="24"/>
  <c r="A12" i="24"/>
  <c r="C11" i="24"/>
  <c r="B11" i="24"/>
  <c r="A11" i="24"/>
  <c r="C10" i="24"/>
  <c r="B10" i="24"/>
  <c r="A10" i="24"/>
  <c r="C9" i="24"/>
  <c r="B9" i="24"/>
  <c r="A9" i="24"/>
  <c r="C8" i="24"/>
  <c r="B8" i="24"/>
  <c r="A8" i="24"/>
  <c r="C7" i="24"/>
  <c r="B7" i="24"/>
  <c r="A7" i="24"/>
  <c r="C6" i="24" l="1"/>
  <c r="B6" i="24"/>
  <c r="A36" i="23" l="1"/>
  <c r="A42" i="23"/>
  <c r="A43" i="23"/>
  <c r="A44" i="23"/>
  <c r="AF40" i="22"/>
  <c r="AE40" i="22"/>
  <c r="AD40" i="22"/>
  <c r="AC40" i="22"/>
  <c r="AB40" i="22"/>
  <c r="AA40" i="22"/>
  <c r="Z40" i="22"/>
  <c r="Y40" i="22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A40" i="22"/>
  <c r="M54" i="1" l="1"/>
  <c r="E49" i="1" l="1"/>
  <c r="F49" i="1"/>
  <c r="G49" i="1"/>
  <c r="H49" i="1"/>
  <c r="I49" i="1"/>
  <c r="J49" i="1"/>
  <c r="A12" i="23" l="1"/>
  <c r="A11" i="23"/>
  <c r="A10" i="23"/>
  <c r="A9" i="23"/>
  <c r="AC12" i="22" l="1"/>
  <c r="AD12" i="22"/>
  <c r="AE12" i="22"/>
  <c r="AF12" i="22"/>
  <c r="AC13" i="22"/>
  <c r="AD13" i="22"/>
  <c r="AE13" i="22"/>
  <c r="AF13" i="22"/>
  <c r="AC14" i="22"/>
  <c r="AD14" i="22"/>
  <c r="AE14" i="22"/>
  <c r="AF14" i="22"/>
  <c r="AC15" i="22"/>
  <c r="AD15" i="22"/>
  <c r="AE15" i="22"/>
  <c r="AF15" i="22"/>
  <c r="AC16" i="22"/>
  <c r="AD16" i="22"/>
  <c r="AE16" i="22"/>
  <c r="AF16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Y12" i="22"/>
  <c r="Z12" i="22"/>
  <c r="AA12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L14" i="22"/>
  <c r="M14" i="22"/>
  <c r="N14" i="22"/>
  <c r="O14" i="22"/>
  <c r="P14" i="22"/>
  <c r="Q14" i="22"/>
  <c r="R14" i="22"/>
  <c r="S14" i="22"/>
  <c r="T14" i="22"/>
  <c r="U14" i="22"/>
  <c r="V14" i="22"/>
  <c r="W14" i="22"/>
  <c r="X14" i="22"/>
  <c r="Y14" i="22"/>
  <c r="Z14" i="22"/>
  <c r="AA14" i="22"/>
  <c r="L15" i="22"/>
  <c r="M15" i="22"/>
  <c r="N15" i="22"/>
  <c r="O15" i="22"/>
  <c r="P15" i="22"/>
  <c r="Q15" i="22"/>
  <c r="R15" i="22"/>
  <c r="S15" i="22"/>
  <c r="T15" i="22"/>
  <c r="U15" i="22"/>
  <c r="V15" i="22"/>
  <c r="W15" i="22"/>
  <c r="X15" i="22"/>
  <c r="Y15" i="22"/>
  <c r="Z15" i="22"/>
  <c r="AA15" i="22"/>
  <c r="L16" i="22"/>
  <c r="M16" i="22"/>
  <c r="N16" i="22"/>
  <c r="O16" i="22"/>
  <c r="P16" i="22"/>
  <c r="Q16" i="22"/>
  <c r="R16" i="22"/>
  <c r="S16" i="22"/>
  <c r="T16" i="22"/>
  <c r="U16" i="22"/>
  <c r="V16" i="22"/>
  <c r="W16" i="22"/>
  <c r="X16" i="22"/>
  <c r="Y16" i="22"/>
  <c r="Z16" i="22"/>
  <c r="AA16" i="22"/>
  <c r="B12" i="22"/>
  <c r="C12" i="22"/>
  <c r="D12" i="22"/>
  <c r="E12" i="22"/>
  <c r="F12" i="22"/>
  <c r="G12" i="22"/>
  <c r="H12" i="22"/>
  <c r="I12" i="22"/>
  <c r="J12" i="22"/>
  <c r="B13" i="22"/>
  <c r="C13" i="22"/>
  <c r="D13" i="22"/>
  <c r="E13" i="22"/>
  <c r="F13" i="22"/>
  <c r="G13" i="22"/>
  <c r="H13" i="22"/>
  <c r="I13" i="22"/>
  <c r="J13" i="22"/>
  <c r="B14" i="22"/>
  <c r="C14" i="22"/>
  <c r="D14" i="22"/>
  <c r="E14" i="22"/>
  <c r="F14" i="22"/>
  <c r="G14" i="22"/>
  <c r="H14" i="22"/>
  <c r="I14" i="22"/>
  <c r="J14" i="22"/>
  <c r="B15" i="22"/>
  <c r="C15" i="22"/>
  <c r="D15" i="22"/>
  <c r="E15" i="22"/>
  <c r="F15" i="22"/>
  <c r="G15" i="22"/>
  <c r="H15" i="22"/>
  <c r="I15" i="22"/>
  <c r="J15" i="22"/>
  <c r="B16" i="22"/>
  <c r="C16" i="22"/>
  <c r="D16" i="22"/>
  <c r="E16" i="22"/>
  <c r="F16" i="22"/>
  <c r="G16" i="22"/>
  <c r="H16" i="22"/>
  <c r="I16" i="22"/>
  <c r="J16" i="22"/>
  <c r="AB12" i="22"/>
  <c r="AB13" i="22"/>
  <c r="AB14" i="22"/>
  <c r="AB15" i="22"/>
  <c r="AB16" i="22"/>
  <c r="AB17" i="22"/>
  <c r="AB18" i="22"/>
  <c r="K12" i="22"/>
  <c r="K13" i="22"/>
  <c r="K14" i="22"/>
  <c r="K15" i="22"/>
  <c r="K16" i="22"/>
  <c r="A16" i="22"/>
  <c r="A15" i="22"/>
  <c r="A14" i="22"/>
  <c r="A13" i="22"/>
  <c r="AC46" i="22" l="1"/>
  <c r="AD46" i="22"/>
  <c r="AE46" i="22"/>
  <c r="AF46" i="22"/>
  <c r="AC47" i="22"/>
  <c r="AD47" i="22"/>
  <c r="AE47" i="22"/>
  <c r="AF47" i="22"/>
  <c r="AC48" i="22"/>
  <c r="AD48" i="22"/>
  <c r="AE48" i="22"/>
  <c r="AF48" i="22"/>
  <c r="AB46" i="22"/>
  <c r="AB47" i="22"/>
  <c r="AB48" i="22"/>
  <c r="L46" i="22"/>
  <c r="M46" i="22"/>
  <c r="N46" i="22"/>
  <c r="O46" i="22"/>
  <c r="P46" i="22"/>
  <c r="Q46" i="22"/>
  <c r="R46" i="22"/>
  <c r="S46" i="22"/>
  <c r="T46" i="22"/>
  <c r="U46" i="22"/>
  <c r="V46" i="22"/>
  <c r="W46" i="22"/>
  <c r="X46" i="22"/>
  <c r="Y46" i="22"/>
  <c r="Z46" i="22"/>
  <c r="AA46" i="22"/>
  <c r="L47" i="22"/>
  <c r="M47" i="22"/>
  <c r="N47" i="22"/>
  <c r="O47" i="22"/>
  <c r="P47" i="22"/>
  <c r="Q47" i="22"/>
  <c r="R47" i="22"/>
  <c r="S47" i="22"/>
  <c r="T47" i="22"/>
  <c r="U47" i="22"/>
  <c r="V47" i="22"/>
  <c r="W47" i="22"/>
  <c r="X47" i="22"/>
  <c r="Y47" i="22"/>
  <c r="Z47" i="22"/>
  <c r="AA47" i="22"/>
  <c r="L48" i="22"/>
  <c r="M48" i="22"/>
  <c r="N48" i="22"/>
  <c r="O48" i="22"/>
  <c r="P48" i="22"/>
  <c r="Q48" i="22"/>
  <c r="R48" i="22"/>
  <c r="S48" i="22"/>
  <c r="T48" i="22"/>
  <c r="U48" i="22"/>
  <c r="V48" i="22"/>
  <c r="W48" i="22"/>
  <c r="X48" i="22"/>
  <c r="Y48" i="22"/>
  <c r="Z48" i="22"/>
  <c r="AA48" i="22"/>
  <c r="K46" i="22"/>
  <c r="K47" i="22"/>
  <c r="K48" i="22"/>
  <c r="B46" i="22"/>
  <c r="C46" i="22"/>
  <c r="D46" i="22"/>
  <c r="E46" i="22"/>
  <c r="F46" i="22"/>
  <c r="G46" i="22"/>
  <c r="H46" i="22"/>
  <c r="I46" i="22"/>
  <c r="J46" i="22"/>
  <c r="B47" i="22"/>
  <c r="C47" i="22"/>
  <c r="D47" i="22"/>
  <c r="E47" i="22"/>
  <c r="F47" i="22"/>
  <c r="G47" i="22"/>
  <c r="H47" i="22"/>
  <c r="I47" i="22"/>
  <c r="J47" i="22"/>
  <c r="B48" i="22"/>
  <c r="C48" i="22"/>
  <c r="D48" i="22"/>
  <c r="E48" i="22"/>
  <c r="F48" i="22"/>
  <c r="G48" i="22"/>
  <c r="H48" i="22"/>
  <c r="I48" i="22"/>
  <c r="J48" i="22"/>
  <c r="A46" i="22"/>
  <c r="A47" i="22"/>
  <c r="A48" i="22"/>
  <c r="A6" i="24" l="1"/>
  <c r="A48" i="23"/>
  <c r="A47" i="23"/>
  <c r="A46" i="23"/>
  <c r="A45" i="23"/>
  <c r="A41" i="23"/>
  <c r="A40" i="23"/>
  <c r="A39" i="23"/>
  <c r="A38" i="23"/>
  <c r="A37" i="23"/>
  <c r="A35" i="23"/>
  <c r="A34" i="23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8" i="23"/>
  <c r="A7" i="23"/>
  <c r="A6" i="23"/>
  <c r="A5" i="23"/>
  <c r="AB52" i="22"/>
  <c r="AB51" i="22"/>
  <c r="AB50" i="22"/>
  <c r="AB49" i="22"/>
  <c r="AB45" i="22"/>
  <c r="AB44" i="22"/>
  <c r="AB43" i="22"/>
  <c r="AB42" i="22"/>
  <c r="AB41" i="22"/>
  <c r="AB39" i="22"/>
  <c r="AB38" i="22"/>
  <c r="AB37" i="22"/>
  <c r="AB36" i="22"/>
  <c r="AB35" i="22"/>
  <c r="AB34" i="22"/>
  <c r="AB33" i="22"/>
  <c r="AB32" i="22"/>
  <c r="AB31" i="22"/>
  <c r="AB30" i="22"/>
  <c r="AB29" i="22"/>
  <c r="AB28" i="22"/>
  <c r="AB27" i="22"/>
  <c r="AB26" i="22"/>
  <c r="AB25" i="22"/>
  <c r="AB24" i="22"/>
  <c r="AB23" i="22"/>
  <c r="AB22" i="22"/>
  <c r="AB21" i="22"/>
  <c r="AB20" i="22"/>
  <c r="AB19" i="22"/>
  <c r="AB11" i="22"/>
  <c r="AB10" i="22"/>
  <c r="AB9" i="22"/>
  <c r="AB8" i="22"/>
  <c r="K52" i="22"/>
  <c r="K51" i="22"/>
  <c r="K50" i="22"/>
  <c r="K49" i="22"/>
  <c r="K45" i="22"/>
  <c r="K44" i="22"/>
  <c r="K43" i="22"/>
  <c r="K42" i="22"/>
  <c r="K41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1" i="22"/>
  <c r="K10" i="22"/>
  <c r="K9" i="22"/>
  <c r="K8" i="22"/>
  <c r="AF52" i="22"/>
  <c r="AE52" i="22"/>
  <c r="AD52" i="22"/>
  <c r="AC52" i="22"/>
  <c r="AF51" i="22"/>
  <c r="AE51" i="22"/>
  <c r="AD51" i="22"/>
  <c r="AC51" i="22"/>
  <c r="AF50" i="22"/>
  <c r="AE50" i="22"/>
  <c r="AD50" i="22"/>
  <c r="AC50" i="22"/>
  <c r="AF49" i="22"/>
  <c r="AE49" i="22"/>
  <c r="AD49" i="22"/>
  <c r="AC49" i="22"/>
  <c r="AF45" i="22"/>
  <c r="AE45" i="22"/>
  <c r="AD45" i="22"/>
  <c r="AC45" i="22"/>
  <c r="AF44" i="22"/>
  <c r="AE44" i="22"/>
  <c r="AD44" i="22"/>
  <c r="AC44" i="22"/>
  <c r="AF43" i="22"/>
  <c r="AE43" i="22"/>
  <c r="AD43" i="22"/>
  <c r="AC43" i="22"/>
  <c r="AF42" i="22"/>
  <c r="AE42" i="22"/>
  <c r="AD42" i="22"/>
  <c r="AC42" i="22"/>
  <c r="AF41" i="22"/>
  <c r="AE41" i="22"/>
  <c r="AD41" i="22"/>
  <c r="AC41" i="22"/>
  <c r="AF39" i="22"/>
  <c r="AE39" i="22"/>
  <c r="AD39" i="22"/>
  <c r="AC39" i="22"/>
  <c r="AF38" i="22"/>
  <c r="AE38" i="22"/>
  <c r="AD38" i="22"/>
  <c r="AC38" i="22"/>
  <c r="AF37" i="22"/>
  <c r="AE37" i="22"/>
  <c r="AD37" i="22"/>
  <c r="AC37" i="22"/>
  <c r="AF36" i="22"/>
  <c r="AE36" i="22"/>
  <c r="AD36" i="22"/>
  <c r="AC36" i="22"/>
  <c r="AF35" i="22"/>
  <c r="AE35" i="22"/>
  <c r="AD35" i="22"/>
  <c r="AC35" i="22"/>
  <c r="AF34" i="22"/>
  <c r="AE34" i="22"/>
  <c r="AD34" i="22"/>
  <c r="AC34" i="22"/>
  <c r="AF33" i="22"/>
  <c r="AE33" i="22"/>
  <c r="AD33" i="22"/>
  <c r="AC33" i="22"/>
  <c r="AF32" i="22"/>
  <c r="AE32" i="22"/>
  <c r="AD32" i="22"/>
  <c r="AC32" i="22"/>
  <c r="AF31" i="22"/>
  <c r="AE31" i="22"/>
  <c r="AD31" i="22"/>
  <c r="AC31" i="22"/>
  <c r="AF30" i="22"/>
  <c r="AE30" i="22"/>
  <c r="AD30" i="22"/>
  <c r="AC30" i="22"/>
  <c r="AF29" i="22"/>
  <c r="AE29" i="22"/>
  <c r="AD29" i="22"/>
  <c r="AC29" i="22"/>
  <c r="AF28" i="22"/>
  <c r="AE28" i="22"/>
  <c r="AD28" i="22"/>
  <c r="AC28" i="22"/>
  <c r="AF27" i="22"/>
  <c r="AE27" i="22"/>
  <c r="AD27" i="22"/>
  <c r="AC27" i="22"/>
  <c r="AF26" i="22"/>
  <c r="AE26" i="22"/>
  <c r="AD26" i="22"/>
  <c r="AC26" i="22"/>
  <c r="AF25" i="22"/>
  <c r="AE25" i="22"/>
  <c r="AD25" i="22"/>
  <c r="AC25" i="22"/>
  <c r="AF24" i="22"/>
  <c r="AE24" i="22"/>
  <c r="AD24" i="22"/>
  <c r="AC24" i="22"/>
  <c r="AF23" i="22"/>
  <c r="AE23" i="22"/>
  <c r="AD23" i="22"/>
  <c r="AC23" i="22"/>
  <c r="AF22" i="22"/>
  <c r="AE22" i="22"/>
  <c r="AD22" i="22"/>
  <c r="AC22" i="22"/>
  <c r="AF21" i="22"/>
  <c r="AE21" i="22"/>
  <c r="AD21" i="22"/>
  <c r="AC21" i="22"/>
  <c r="AF20" i="22"/>
  <c r="AE20" i="22"/>
  <c r="AD20" i="22"/>
  <c r="AC20" i="22"/>
  <c r="AF19" i="22"/>
  <c r="AE19" i="22"/>
  <c r="AD19" i="22"/>
  <c r="AC19" i="22"/>
  <c r="AF18" i="22"/>
  <c r="AE18" i="22"/>
  <c r="AD18" i="22"/>
  <c r="AC18" i="22"/>
  <c r="AF17" i="22"/>
  <c r="AE17" i="22"/>
  <c r="AD17" i="22"/>
  <c r="AC17" i="22"/>
  <c r="AF11" i="22"/>
  <c r="AE11" i="22"/>
  <c r="AD11" i="22"/>
  <c r="AC11" i="22"/>
  <c r="AF10" i="22"/>
  <c r="AE10" i="22"/>
  <c r="AD10" i="22"/>
  <c r="AC10" i="22"/>
  <c r="AF9" i="22"/>
  <c r="AE9" i="22"/>
  <c r="AD9" i="22"/>
  <c r="AC9" i="22"/>
  <c r="AF8" i="22"/>
  <c r="AE8" i="22"/>
  <c r="AD8" i="22"/>
  <c r="AC8" i="22"/>
  <c r="AF7" i="22"/>
  <c r="AE7" i="22"/>
  <c r="AD7" i="22"/>
  <c r="AC7" i="22"/>
  <c r="AF6" i="22"/>
  <c r="AE6" i="22"/>
  <c r="AD6" i="22"/>
  <c r="AC6" i="22"/>
  <c r="AA52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AA50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AA49" i="22"/>
  <c r="Z49" i="22"/>
  <c r="Y49" i="22"/>
  <c r="X49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AA45" i="22"/>
  <c r="Z45" i="22"/>
  <c r="Y45" i="22"/>
  <c r="X45" i="22"/>
  <c r="W45" i="22"/>
  <c r="V45" i="22"/>
  <c r="U45" i="22"/>
  <c r="T45" i="22"/>
  <c r="S45" i="22"/>
  <c r="R45" i="22"/>
  <c r="Q45" i="22"/>
  <c r="P45" i="22"/>
  <c r="O45" i="22"/>
  <c r="N45" i="22"/>
  <c r="M45" i="22"/>
  <c r="L45" i="22"/>
  <c r="AA44" i="22"/>
  <c r="Z44" i="22"/>
  <c r="Y44" i="22"/>
  <c r="X44" i="22"/>
  <c r="W44" i="22"/>
  <c r="V44" i="22"/>
  <c r="U44" i="22"/>
  <c r="T44" i="22"/>
  <c r="S44" i="22"/>
  <c r="R44" i="22"/>
  <c r="Q44" i="22"/>
  <c r="P44" i="22"/>
  <c r="O44" i="22"/>
  <c r="N44" i="22"/>
  <c r="M44" i="22"/>
  <c r="L44" i="22"/>
  <c r="AA43" i="22"/>
  <c r="Z43" i="22"/>
  <c r="Y43" i="22"/>
  <c r="X43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AA20" i="22"/>
  <c r="Z20" i="22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AA11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J52" i="22"/>
  <c r="I52" i="22"/>
  <c r="H52" i="22"/>
  <c r="G52" i="22"/>
  <c r="F52" i="22"/>
  <c r="E52" i="22"/>
  <c r="D52" i="22"/>
  <c r="J51" i="22"/>
  <c r="I51" i="22"/>
  <c r="H51" i="22"/>
  <c r="G51" i="22"/>
  <c r="F51" i="22"/>
  <c r="E51" i="22"/>
  <c r="D51" i="22"/>
  <c r="J50" i="22"/>
  <c r="I50" i="22"/>
  <c r="H50" i="22"/>
  <c r="G50" i="22"/>
  <c r="F50" i="22"/>
  <c r="E50" i="22"/>
  <c r="D50" i="22"/>
  <c r="J49" i="22"/>
  <c r="I49" i="22"/>
  <c r="H49" i="22"/>
  <c r="G49" i="22"/>
  <c r="F49" i="22"/>
  <c r="E49" i="22"/>
  <c r="D49" i="22"/>
  <c r="J45" i="22"/>
  <c r="I45" i="22"/>
  <c r="H45" i="22"/>
  <c r="G45" i="22"/>
  <c r="F45" i="22"/>
  <c r="E45" i="22"/>
  <c r="D45" i="22"/>
  <c r="J44" i="22"/>
  <c r="I44" i="22"/>
  <c r="H44" i="22"/>
  <c r="G44" i="22"/>
  <c r="F44" i="22"/>
  <c r="E44" i="22"/>
  <c r="D44" i="22"/>
  <c r="J43" i="22"/>
  <c r="I43" i="22"/>
  <c r="H43" i="22"/>
  <c r="G43" i="22"/>
  <c r="F43" i="22"/>
  <c r="E43" i="22"/>
  <c r="D43" i="22"/>
  <c r="J42" i="22"/>
  <c r="I42" i="22"/>
  <c r="H42" i="22"/>
  <c r="G42" i="22"/>
  <c r="F42" i="22"/>
  <c r="E42" i="22"/>
  <c r="D42" i="22"/>
  <c r="J41" i="22"/>
  <c r="I41" i="22"/>
  <c r="H41" i="22"/>
  <c r="G41" i="22"/>
  <c r="F41" i="22"/>
  <c r="E41" i="22"/>
  <c r="D41" i="22"/>
  <c r="J39" i="22"/>
  <c r="I39" i="22"/>
  <c r="H39" i="22"/>
  <c r="G39" i="22"/>
  <c r="F39" i="22"/>
  <c r="E39" i="22"/>
  <c r="D39" i="22"/>
  <c r="J38" i="22"/>
  <c r="I38" i="22"/>
  <c r="H38" i="22"/>
  <c r="G38" i="22"/>
  <c r="F38" i="22"/>
  <c r="E38" i="22"/>
  <c r="D38" i="22"/>
  <c r="J37" i="22"/>
  <c r="I37" i="22"/>
  <c r="H37" i="22"/>
  <c r="G37" i="22"/>
  <c r="F37" i="22"/>
  <c r="E37" i="22"/>
  <c r="D37" i="22"/>
  <c r="J36" i="22"/>
  <c r="I36" i="22"/>
  <c r="H36" i="22"/>
  <c r="G36" i="22"/>
  <c r="F36" i="22"/>
  <c r="E36" i="22"/>
  <c r="D36" i="22"/>
  <c r="J35" i="22"/>
  <c r="I35" i="22"/>
  <c r="H35" i="22"/>
  <c r="G35" i="22"/>
  <c r="F35" i="22"/>
  <c r="E35" i="22"/>
  <c r="D35" i="22"/>
  <c r="J34" i="22"/>
  <c r="I34" i="22"/>
  <c r="H34" i="22"/>
  <c r="G34" i="22"/>
  <c r="F34" i="22"/>
  <c r="E34" i="22"/>
  <c r="D34" i="22"/>
  <c r="J33" i="22"/>
  <c r="I33" i="22"/>
  <c r="H33" i="22"/>
  <c r="G33" i="22"/>
  <c r="F33" i="22"/>
  <c r="E33" i="22"/>
  <c r="D33" i="22"/>
  <c r="J32" i="22"/>
  <c r="I32" i="22"/>
  <c r="H32" i="22"/>
  <c r="G32" i="22"/>
  <c r="F32" i="22"/>
  <c r="E32" i="22"/>
  <c r="D32" i="22"/>
  <c r="J31" i="22"/>
  <c r="I31" i="22"/>
  <c r="H31" i="22"/>
  <c r="G31" i="22"/>
  <c r="F31" i="22"/>
  <c r="E31" i="22"/>
  <c r="D31" i="22"/>
  <c r="J30" i="22"/>
  <c r="I30" i="22"/>
  <c r="H30" i="22"/>
  <c r="G30" i="22"/>
  <c r="F30" i="22"/>
  <c r="E30" i="22"/>
  <c r="D30" i="22"/>
  <c r="J29" i="22"/>
  <c r="I29" i="22"/>
  <c r="H29" i="22"/>
  <c r="G29" i="22"/>
  <c r="F29" i="22"/>
  <c r="E29" i="22"/>
  <c r="D29" i="22"/>
  <c r="J28" i="22"/>
  <c r="I28" i="22"/>
  <c r="H28" i="22"/>
  <c r="G28" i="22"/>
  <c r="F28" i="22"/>
  <c r="E28" i="22"/>
  <c r="D28" i="22"/>
  <c r="J27" i="22"/>
  <c r="I27" i="22"/>
  <c r="H27" i="22"/>
  <c r="G27" i="22"/>
  <c r="F27" i="22"/>
  <c r="E27" i="22"/>
  <c r="D27" i="22"/>
  <c r="J26" i="22"/>
  <c r="I26" i="22"/>
  <c r="H26" i="22"/>
  <c r="G26" i="22"/>
  <c r="F26" i="22"/>
  <c r="E26" i="22"/>
  <c r="D26" i="22"/>
  <c r="J25" i="22"/>
  <c r="I25" i="22"/>
  <c r="H25" i="22"/>
  <c r="G25" i="22"/>
  <c r="F25" i="22"/>
  <c r="E25" i="22"/>
  <c r="D25" i="22"/>
  <c r="J24" i="22"/>
  <c r="I24" i="22"/>
  <c r="H24" i="22"/>
  <c r="G24" i="22"/>
  <c r="F24" i="22"/>
  <c r="E24" i="22"/>
  <c r="D24" i="22"/>
  <c r="J23" i="22"/>
  <c r="I23" i="22"/>
  <c r="H23" i="22"/>
  <c r="G23" i="22"/>
  <c r="F23" i="22"/>
  <c r="E23" i="22"/>
  <c r="D23" i="22"/>
  <c r="J22" i="22"/>
  <c r="I22" i="22"/>
  <c r="H22" i="22"/>
  <c r="G22" i="22"/>
  <c r="F22" i="22"/>
  <c r="E22" i="22"/>
  <c r="D22" i="22"/>
  <c r="J21" i="22"/>
  <c r="I21" i="22"/>
  <c r="H21" i="22"/>
  <c r="G21" i="22"/>
  <c r="F21" i="22"/>
  <c r="E21" i="22"/>
  <c r="D21" i="22"/>
  <c r="J20" i="22"/>
  <c r="I20" i="22"/>
  <c r="H20" i="22"/>
  <c r="G20" i="22"/>
  <c r="F20" i="22"/>
  <c r="E20" i="22"/>
  <c r="D20" i="22"/>
  <c r="J19" i="22"/>
  <c r="I19" i="22"/>
  <c r="H19" i="22"/>
  <c r="G19" i="22"/>
  <c r="F19" i="22"/>
  <c r="E19" i="22"/>
  <c r="D19" i="22"/>
  <c r="J18" i="22"/>
  <c r="I18" i="22"/>
  <c r="H18" i="22"/>
  <c r="G18" i="22"/>
  <c r="F18" i="22"/>
  <c r="E18" i="22"/>
  <c r="D18" i="22"/>
  <c r="J17" i="22"/>
  <c r="I17" i="22"/>
  <c r="H17" i="22"/>
  <c r="G17" i="22"/>
  <c r="F17" i="22"/>
  <c r="E17" i="22"/>
  <c r="D17" i="22"/>
  <c r="J11" i="22"/>
  <c r="I11" i="22"/>
  <c r="H11" i="22"/>
  <c r="G11" i="22"/>
  <c r="F11" i="22"/>
  <c r="E11" i="22"/>
  <c r="D11" i="22"/>
  <c r="J10" i="22"/>
  <c r="I10" i="22"/>
  <c r="H10" i="22"/>
  <c r="G10" i="22"/>
  <c r="F10" i="22"/>
  <c r="E10" i="22"/>
  <c r="D10" i="22"/>
  <c r="J9" i="22"/>
  <c r="I9" i="22"/>
  <c r="H9" i="22"/>
  <c r="G9" i="22"/>
  <c r="F9" i="22"/>
  <c r="E9" i="22"/>
  <c r="D9" i="22"/>
  <c r="J8" i="22"/>
  <c r="I8" i="22"/>
  <c r="H8" i="22"/>
  <c r="G8" i="22"/>
  <c r="F8" i="22"/>
  <c r="E8" i="22"/>
  <c r="D8" i="22"/>
  <c r="J7" i="22"/>
  <c r="I7" i="22"/>
  <c r="H7" i="22"/>
  <c r="G7" i="22"/>
  <c r="F7" i="22"/>
  <c r="E7" i="22"/>
  <c r="D7" i="22"/>
  <c r="J6" i="22"/>
  <c r="I6" i="22"/>
  <c r="H6" i="22"/>
  <c r="G6" i="22"/>
  <c r="F6" i="22"/>
  <c r="E6" i="22"/>
  <c r="D6" i="22"/>
  <c r="A52" i="22"/>
  <c r="A51" i="22"/>
  <c r="A50" i="22"/>
  <c r="A49" i="22"/>
  <c r="A45" i="22"/>
  <c r="A44" i="22"/>
  <c r="A43" i="22"/>
  <c r="A42" i="22"/>
  <c r="A41" i="22"/>
  <c r="A39" i="22"/>
  <c r="A38" i="22"/>
  <c r="A37" i="22"/>
  <c r="A36" i="22"/>
  <c r="A35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2" i="22"/>
  <c r="A11" i="22"/>
  <c r="A10" i="22"/>
  <c r="C50" i="22"/>
  <c r="C49" i="22"/>
  <c r="C45" i="22"/>
  <c r="C44" i="22"/>
  <c r="C43" i="22"/>
  <c r="C42" i="22"/>
  <c r="C41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1" i="22"/>
  <c r="C10" i="22"/>
  <c r="C9" i="22"/>
  <c r="C8" i="22"/>
  <c r="C7" i="22"/>
  <c r="C6" i="22"/>
  <c r="B50" i="22"/>
  <c r="B49" i="22"/>
  <c r="B45" i="22"/>
  <c r="B44" i="22"/>
  <c r="B43" i="22"/>
  <c r="B42" i="22"/>
  <c r="B41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1" i="22"/>
  <c r="B10" i="22"/>
  <c r="B8" i="22"/>
  <c r="B7" i="22"/>
  <c r="B6" i="22"/>
  <c r="B9" i="22"/>
  <c r="B50" i="23" l="1"/>
  <c r="D50" i="24"/>
  <c r="D49" i="24"/>
  <c r="D48" i="24"/>
  <c r="D41" i="24"/>
  <c r="D40" i="24"/>
  <c r="D39" i="24"/>
  <c r="D30" i="24"/>
  <c r="D29" i="24"/>
  <c r="D28" i="24"/>
  <c r="D27" i="24"/>
  <c r="D26" i="24"/>
  <c r="D17" i="24"/>
  <c r="D16" i="24"/>
  <c r="D15" i="24"/>
  <c r="D14" i="24"/>
  <c r="B51" i="23" l="1"/>
  <c r="D77" i="1" l="1"/>
  <c r="D73" i="1"/>
  <c r="D76" i="1"/>
  <c r="D79" i="1" l="1"/>
  <c r="A5" i="24" l="1"/>
  <c r="A4" i="24"/>
  <c r="B53" i="23"/>
  <c r="A4" i="23"/>
  <c r="A3" i="23"/>
  <c r="B57" i="23"/>
  <c r="B55" i="23"/>
  <c r="B58" i="23" l="1"/>
  <c r="B56" i="23"/>
  <c r="B54" i="23"/>
  <c r="B52" i="23"/>
  <c r="C51" i="22" l="1"/>
  <c r="B51" i="22"/>
  <c r="A9" i="22"/>
  <c r="D78" i="1"/>
  <c r="D74" i="1"/>
  <c r="D71" i="1"/>
  <c r="B52" i="22" l="1"/>
  <c r="C52" i="22"/>
  <c r="J58" i="1"/>
  <c r="I58" i="1"/>
  <c r="H58" i="1"/>
  <c r="G58" i="1"/>
  <c r="F58" i="1"/>
  <c r="E58" i="1"/>
  <c r="N57" i="1"/>
  <c r="K57" i="1"/>
  <c r="K54" i="1"/>
  <c r="K58" i="1" s="1"/>
  <c r="AB6" i="22"/>
  <c r="K6" i="22"/>
  <c r="A6" i="22"/>
  <c r="K10" i="1"/>
  <c r="K13" i="1"/>
  <c r="A16" i="1"/>
  <c r="K24" i="1"/>
  <c r="B17" i="1"/>
  <c r="E24" i="1"/>
  <c r="F24" i="1"/>
  <c r="G24" i="1"/>
  <c r="H24" i="1"/>
  <c r="I24" i="1"/>
  <c r="J24" i="1"/>
  <c r="A29" i="1"/>
  <c r="K36" i="1"/>
  <c r="B30" i="1"/>
  <c r="A30" i="1" s="1"/>
  <c r="N32" i="1"/>
  <c r="K32" i="1"/>
  <c r="E36" i="1"/>
  <c r="F36" i="1"/>
  <c r="G36" i="1"/>
  <c r="H36" i="1"/>
  <c r="I36" i="1"/>
  <c r="J36" i="1"/>
  <c r="A42" i="1"/>
  <c r="K49" i="1"/>
  <c r="B43" i="1"/>
  <c r="A43" i="1" s="1"/>
  <c r="K63" i="1"/>
  <c r="A4" i="22"/>
  <c r="B4" i="22"/>
  <c r="C4" i="22"/>
  <c r="D4" i="22"/>
  <c r="E4" i="22"/>
  <c r="F4" i="22"/>
  <c r="G4" i="22"/>
  <c r="H4" i="22"/>
  <c r="I4" i="22"/>
  <c r="J4" i="22"/>
  <c r="A5" i="22"/>
  <c r="B5" i="22"/>
  <c r="C5" i="22"/>
  <c r="D5" i="22"/>
  <c r="E5" i="22"/>
  <c r="F5" i="22"/>
  <c r="G5" i="22"/>
  <c r="H5" i="22"/>
  <c r="I5" i="22"/>
  <c r="J5" i="22"/>
  <c r="A7" i="22"/>
  <c r="K7" i="22"/>
  <c r="AB7" i="22"/>
  <c r="A8" i="22"/>
  <c r="M57" i="1"/>
  <c r="J63" i="1" l="1"/>
  <c r="B18" i="1"/>
  <c r="A18" i="1" s="1"/>
  <c r="E50" i="1"/>
  <c r="J59" i="1"/>
  <c r="H63" i="1"/>
  <c r="G63" i="1"/>
  <c r="J37" i="1"/>
  <c r="F63" i="1"/>
  <c r="E59" i="1"/>
  <c r="B44" i="1"/>
  <c r="I63" i="1"/>
  <c r="E63" i="1"/>
  <c r="A17" i="1"/>
  <c r="B31" i="1"/>
  <c r="E37" i="1"/>
  <c r="E25" i="1"/>
  <c r="B19" i="1" l="1"/>
  <c r="A19" i="1" s="1"/>
  <c r="A44" i="1"/>
  <c r="D68" i="1"/>
  <c r="D70" i="1" s="1"/>
  <c r="A31" i="1"/>
  <c r="B32" i="1"/>
  <c r="E64" i="1"/>
  <c r="B22" i="1"/>
  <c r="A21" i="1"/>
  <c r="A32" i="1" l="1"/>
  <c r="B33" i="1"/>
  <c r="M32" i="1"/>
  <c r="B23" i="1"/>
  <c r="A23" i="1" s="1"/>
  <c r="A22" i="1"/>
  <c r="B34" i="1" l="1"/>
  <c r="A34" i="1" l="1"/>
  <c r="B35" i="1"/>
</calcChain>
</file>

<file path=xl/comments1.xml><?xml version="1.0" encoding="utf-8"?>
<comments xmlns="http://schemas.openxmlformats.org/spreadsheetml/2006/main">
  <authors>
    <author>Jerzy Nawrocki</author>
    <author>Zbyszko Królikowski</author>
    <author>Malkowska</author>
  </authors>
  <commentList>
    <comment ref="A15" authorId="0">
      <text>
        <r>
          <rPr>
            <sz val="8"/>
            <color indexed="81"/>
            <rFont val="Tahoma"/>
            <family val="2"/>
            <charset val="238"/>
          </rPr>
          <t xml:space="preserve">Analiza kompletności planu studiów NIESTACJONARNYCH.
"+" Przedmiot o podanym symbolu
      występuje na studiach niestac.
"?" Przedmiot o podanym symbolu
     NIE występuje na studiach niestac.
</t>
        </r>
      </text>
    </comment>
    <comment ref="E15" authorId="1">
      <text>
        <r>
          <rPr>
            <b/>
            <sz val="9"/>
            <color indexed="81"/>
            <rFont val="Tahoma"/>
            <family val="2"/>
            <charset val="238"/>
          </rPr>
          <t>Wykłady</t>
        </r>
      </text>
    </comment>
    <comment ref="F15" authorId="1">
      <text>
        <r>
          <rPr>
            <b/>
            <sz val="9"/>
            <color indexed="81"/>
            <rFont val="Tahoma"/>
            <family val="2"/>
            <charset val="238"/>
          </rPr>
          <t>Ćwiczenia</t>
        </r>
      </text>
    </comment>
    <comment ref="G15" authorId="1">
      <text>
        <r>
          <rPr>
            <b/>
            <sz val="9"/>
            <color indexed="81"/>
            <rFont val="Tahoma"/>
            <family val="2"/>
            <charset val="238"/>
          </rPr>
          <t>Laboratoria</t>
        </r>
      </text>
    </comment>
    <comment ref="H15" authorId="1">
      <text>
        <r>
          <rPr>
            <b/>
            <sz val="9"/>
            <color indexed="81"/>
            <rFont val="Tahoma"/>
            <family val="2"/>
            <charset val="238"/>
          </rPr>
          <t>Zajecia projektowe</t>
        </r>
      </text>
    </comment>
    <comment ref="I15" authorId="1">
      <text>
        <r>
          <rPr>
            <b/>
            <sz val="9"/>
            <color indexed="81"/>
            <rFont val="Tahoma"/>
            <family val="2"/>
            <charset val="238"/>
          </rPr>
          <t>Seminaria</t>
        </r>
      </text>
    </comment>
    <comment ref="L15" authorId="1">
      <text>
        <r>
          <rPr>
            <b/>
            <sz val="9"/>
            <color indexed="81"/>
            <rFont val="Tahoma"/>
            <family val="2"/>
            <charset val="238"/>
          </rPr>
          <t>Przedmioty obieralne</t>
        </r>
      </text>
    </comment>
    <comment ref="M15" authorId="0">
      <text>
        <r>
          <rPr>
            <sz val="8"/>
            <color indexed="81"/>
            <rFont val="Tahoma"/>
            <family val="2"/>
            <charset val="238"/>
          </rPr>
          <t xml:space="preserve">Jeśli przedmiot realizuje treści zawarte w standardzie, czyli występuje w zakładkach 'Podst' lub 'Kierunk', to  w tej kolumnie pojawi się '*'. Przedmiot taki nie może być przedmiotem obieralnym (obi).
</t>
        </r>
      </text>
    </comment>
    <comment ref="O15" authorId="1">
      <text>
        <r>
          <rPr>
            <sz val="9"/>
            <color indexed="81"/>
            <rFont val="Tahoma"/>
            <family val="2"/>
            <charset val="238"/>
          </rPr>
          <t xml:space="preserve">
Zajęcia z zakresu nauk podstawowych dla kierunku Informatyka</t>
        </r>
      </text>
    </comment>
    <comment ref="P15" authorId="1">
      <text>
        <r>
          <rPr>
            <b/>
            <sz val="9"/>
            <color indexed="81"/>
            <rFont val="Tahoma"/>
            <family val="2"/>
            <charset val="238"/>
          </rPr>
          <t>Zajęcia o charakterze praktycznym związane ze zdobywaniem przez studentów umiejętności praktycznych właściwych dla zakresu działalności zawodowej informatyka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15" authorId="2">
      <text>
        <r>
          <rPr>
            <b/>
            <sz val="9"/>
            <color indexed="81"/>
            <rFont val="Tahoma"/>
            <family val="2"/>
            <charset val="238"/>
          </rPr>
          <t>Zajęcia służące zdobywaniu pogłębionej wiedzy oraz umiejętności prowadzenia badań naukowych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28" authorId="2">
      <text>
        <r>
          <rPr>
            <b/>
            <sz val="9"/>
            <color indexed="81"/>
            <rFont val="Tahoma"/>
            <family val="2"/>
            <charset val="238"/>
          </rPr>
          <t>Zajęcia służące zdobywaniu pogłębionej wiedzy oraz umiejętności prowadzenia badań naukowych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41" authorId="2">
      <text>
        <r>
          <rPr>
            <b/>
            <sz val="9"/>
            <color indexed="81"/>
            <rFont val="Tahoma"/>
            <family val="2"/>
            <charset val="238"/>
          </rPr>
          <t>Zajęcia służące zdobywaniu pogłębionej wiedzy oraz umiejętności prowadzenia badań naukowych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53" authorId="2">
      <text>
        <r>
          <rPr>
            <b/>
            <sz val="9"/>
            <color indexed="81"/>
            <rFont val="Tahoma"/>
            <family val="2"/>
            <charset val="238"/>
          </rPr>
          <t>Zajęcia służące zdobywaniu pogłębionej wiedzy oraz umiejętności prowadzenia badań naukowych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<sst xmlns="http://schemas.openxmlformats.org/spreadsheetml/2006/main" count="590" uniqueCount="264">
  <si>
    <t>Nies</t>
  </si>
  <si>
    <t>Sem:</t>
  </si>
  <si>
    <t>potrafi posługiwać się technikami informacyjno-komunikacyjnymi wykorzystywanymi przy realizacji przedsięwzięć informatycznych</t>
  </si>
  <si>
    <t>rozumie, że w informatyce wiedza i umiejętności bardzo szybko stają się przestarzałe</t>
  </si>
  <si>
    <t>Wiedza</t>
  </si>
  <si>
    <t>Kompetencje</t>
  </si>
  <si>
    <t>Umiejętności</t>
  </si>
  <si>
    <t>Umiejętnosci</t>
  </si>
  <si>
    <t>MNiSW</t>
  </si>
  <si>
    <t>Kompetencje społeczne</t>
  </si>
  <si>
    <t>Semestr 1:</t>
  </si>
  <si>
    <t>W</t>
  </si>
  <si>
    <t>C</t>
  </si>
  <si>
    <t>L</t>
  </si>
  <si>
    <t>P</t>
  </si>
  <si>
    <t>ECTS</t>
  </si>
  <si>
    <t>E</t>
  </si>
  <si>
    <t>Semestr 2:</t>
  </si>
  <si>
    <t>Semestr 3:</t>
  </si>
  <si>
    <t xml:space="preserve">Razem godz.: </t>
  </si>
  <si>
    <t>SumGodz</t>
  </si>
  <si>
    <t>K</t>
  </si>
  <si>
    <t>Egz</t>
  </si>
  <si>
    <t>S</t>
  </si>
  <si>
    <t xml:space="preserve">Cały rok: </t>
  </si>
  <si>
    <t>Ob.</t>
  </si>
  <si>
    <t>obi</t>
  </si>
  <si>
    <t>Sym.</t>
  </si>
  <si>
    <t>Podsumowanie Programu Kształcenia</t>
  </si>
  <si>
    <t>Liczba punktów ECTS:</t>
  </si>
  <si>
    <t>Przedmiot:</t>
  </si>
  <si>
    <t>Efekt kształcenia:</t>
  </si>
  <si>
    <t>ma umiejętności językowe w zakresie języka angielskiego, zgodne z wymaganiami określonymi dla poziomu B2+ Europejskiego Systemu Opisu Kształcenia Językowego</t>
  </si>
  <si>
    <t>potrafi wykorzystać do formułowania i rozwiązywania zadań inżynierskich i prostych problemów badawczych metody analityczne, symulacyjne oraz eksperymentalne</t>
  </si>
  <si>
    <t>potrafi — przy formułowaniu i rozwiązywaniu zadań inżynierskich — integrować wiedzę z różnych obszarów informatyki (a w razie potrzeby także wiedzę z innych dyscyplin naukowych) oraz zastosować podejście systemowe, uwzględniające także aspekty pozatechniczne</t>
  </si>
  <si>
    <t>potrafi ocenić przydatność i możliwość wykorzystania nowych osiągnięć (metod i narzędzi) oraz nowych produktów informatycznych</t>
  </si>
  <si>
    <t xml:space="preserve">potrafi ocenić przydatność metod i narzędzi służących do rozwiązania zadania inżynierskiego, polegającego na budowie lub ocenie systemu informatycznego lub jego składowych, w tym dostrzec ograniczenia tych metod i narzędzi; </t>
  </si>
  <si>
    <t>potrafi - stosując m.in. koncepcyjnie nowe metody - rozwiązywać złożone zadania informatyczne, w tym zadania nietypowe oraz zadania zawierające komponent badawczy</t>
  </si>
  <si>
    <t>potrafi — zgodnie z zadaną specyfikacją, uwzględniającą aspekty pozatechniczne — zaprojektować złożone urządzenie, system informatyczny lub proces oraz zrealizować ten projekt — co najmniej w części — używając właściwych metod, technik i narzędzi, w tym przystosowując do tego celu istniejące lub opracowując nowe narzędzia</t>
  </si>
  <si>
    <t>Legenda:</t>
  </si>
  <si>
    <t>Przygotowanie pracy magisterskiej</t>
  </si>
  <si>
    <t>Rekrutacja:</t>
  </si>
  <si>
    <t>Załącznik do Uchwały Rady Wydziału Informatyki Politechniki Poznańskiej</t>
  </si>
  <si>
    <t>Liczba godzin - Podsumowanie wszystkich semestrów:</t>
  </si>
  <si>
    <t>Konsultacje, egzaminy</t>
  </si>
  <si>
    <t>Wszystkie godziny kontaktu z prowadzącym</t>
  </si>
  <si>
    <t>Lp.</t>
  </si>
  <si>
    <t>Podsumowanie wszystkich semestrów</t>
  </si>
  <si>
    <t>Semestr 4:</t>
  </si>
  <si>
    <t xml:space="preserve"> </t>
  </si>
  <si>
    <t>Podstawowe szkolenie z zakresu BHP</t>
  </si>
  <si>
    <t>Seminarium dyplomowe</t>
  </si>
  <si>
    <t>Obszar kształcenia: nauki techniczne;      Dziedzina: nauki techniczne</t>
  </si>
  <si>
    <t>Dyscyplina: Informatyka - profil ogólnoakademicki</t>
  </si>
  <si>
    <t>Język angielski</t>
  </si>
  <si>
    <t>Zarządzanie projektami</t>
  </si>
  <si>
    <t>Nowoczesne technologie informatyczne w zastosowaniach branży IT</t>
  </si>
  <si>
    <t>Jezyk angielski</t>
  </si>
  <si>
    <t>Wersja: 1</t>
  </si>
  <si>
    <t>Moduł kształcenia</t>
  </si>
  <si>
    <t>Punkty ECTS modułów obieralnych:</t>
  </si>
  <si>
    <t>Nadawany tytuł zawodowy: magister inżynier</t>
  </si>
  <si>
    <r>
      <t>Informatyka</t>
    </r>
    <r>
      <rPr>
        <b/>
        <sz val="20"/>
        <color rgb="FFFFFFFF"/>
        <rFont val="Arial CE"/>
        <family val="2"/>
        <charset val="238"/>
      </rPr>
      <t xml:space="preserve"> - </t>
    </r>
    <r>
      <rPr>
        <b/>
        <sz val="16"/>
        <color rgb="FFFFFFFF"/>
        <rFont val="Arial CE"/>
        <charset val="238"/>
      </rPr>
      <t>Studia niestacjonarne II stopnia</t>
    </r>
    <r>
      <rPr>
        <b/>
        <sz val="20"/>
        <color rgb="FFFFFFFF"/>
        <rFont val="Arial CE"/>
        <family val="2"/>
        <charset val="238"/>
      </rPr>
      <t xml:space="preserve"> </t>
    </r>
  </si>
  <si>
    <t>Wymagana liczba punktów ECTS modułów obieralnych 30% z 90</t>
  </si>
  <si>
    <t>Podst.</t>
  </si>
  <si>
    <t>Prakt.</t>
  </si>
  <si>
    <t>Bad.</t>
  </si>
  <si>
    <t>Wymagana liczba godzin kontaktu z prowadzącym na studiach stacjonarnych 0,5*(90p.ECTS*25)</t>
  </si>
  <si>
    <t>Suma punktów ECTS zajęć służących zdobywaniu pogłębionej wiedzy, umiejętności prowadzenia badań naukowych oraz kompetencji społecznych niezbędnych w działalności badawczej</t>
  </si>
  <si>
    <t>% punktów ECTS zajęć służących zdobywaniu pogłębionej wiedzy, umiejętności prowadzenia badań naukowych oraz kompetencji społecznych niezbędnych w działalności badawczej</t>
  </si>
  <si>
    <t>Dojrzałośc zajęć - klasy przedmiotów</t>
  </si>
  <si>
    <t>Formalnie poprawny</t>
  </si>
  <si>
    <t>Obserwo-walny</t>
  </si>
  <si>
    <t>Powta-rzalny</t>
  </si>
  <si>
    <t>Miejsce prezentacji materiałów dydaktycznych (adres URL)</t>
  </si>
  <si>
    <t>Liczba przedmiotów</t>
  </si>
  <si>
    <t>Liczba przedmiotów formalnie poprawnych</t>
  </si>
  <si>
    <t>% przedmiotów formalnie poprawnych</t>
  </si>
  <si>
    <t>Liczba przedmiotów obserwowalnych</t>
  </si>
  <si>
    <t>% przedmiotów obserwowalnych</t>
  </si>
  <si>
    <t>Liczba przedmiotów powtarzalnych</t>
  </si>
  <si>
    <t>% przedmiotów powtarzalnych</t>
  </si>
  <si>
    <t>Liczba przedmiotów bezpiecznych</t>
  </si>
  <si>
    <t>% przedmiotów bezpiecznych</t>
  </si>
  <si>
    <r>
      <t>Formalnie poprawny.</t>
    </r>
    <r>
      <rPr>
        <sz val="9"/>
        <rFont val="Arial CE"/>
        <charset val="238"/>
      </rPr>
      <t xml:space="preserve"> Moduł posiada kartę ECTS (sylabus) i spełnia wymagania nałożone przez WSZJK.</t>
    </r>
  </si>
  <si>
    <r>
      <t>Obserwowalny</t>
    </r>
    <r>
      <rPr>
        <sz val="9"/>
        <rFont val="Arial CE"/>
        <charset val="238"/>
      </rPr>
      <t>. Ponad 1/3 zajęć prowadzonych w ramach modułu podlega samoocenie z wykorzystaniem ankiety.</t>
    </r>
  </si>
  <si>
    <r>
      <t>Powtarzalny.</t>
    </r>
    <r>
      <rPr>
        <sz val="9"/>
        <rFont val="Arial CE"/>
        <charset val="238"/>
      </rPr>
      <t xml:space="preserve"> Wszystkie formy zajęć składających się na dany moduł są prowadzone w oparciu o materiały udostępniane studentom w formie papierowej lub elektronicznej, takie jak slajdy wykładowe, zadania programistyczne, opisy ćwiczeń laboratoryjnych.</t>
    </r>
  </si>
  <si>
    <r>
      <t>Bezpieczny.</t>
    </r>
    <r>
      <rPr>
        <sz val="9"/>
        <rFont val="Arial CE"/>
        <charset val="238"/>
      </rPr>
      <t xml:space="preserve"> Wszystkie zajęcia prowadzone w ramach modułu mają przypisane zastępczych prowadzących, którzy w razie choroby lub innego zdarzenia losowego są w stanie poprowadzić dane zajęcia, dzięki czemu unika się przekładania lub odwoływania zajęć.</t>
    </r>
  </si>
  <si>
    <t>OPIS EFEKTÓW KSZTAŁCENIA PROWADZĄCYCH DO UZYSKANIA KOMPETENCJI INŻYNIERSKICH</t>
  </si>
  <si>
    <t>Profil ogólnoakademicki dla kwalifikacji pierwszego i drugiego stopnia</t>
  </si>
  <si>
    <t>Symb.</t>
  </si>
  <si>
    <t>WI PP</t>
  </si>
  <si>
    <t>WIEDZA</t>
  </si>
  <si>
    <r>
      <t xml:space="preserve">Żółtawe tło w skrajnej prawej kolumnie (H) z literą "B": </t>
    </r>
    <r>
      <rPr>
        <sz val="10"/>
        <color rgb="FF000000"/>
        <rFont val="Arial"/>
        <family val="2"/>
        <charset val="238"/>
      </rPr>
      <t>Wiedza o charakterze pogłębionym, która może być wykorzystywane w prowadzeniu badań naukowych</t>
    </r>
  </si>
  <si>
    <t>B</t>
  </si>
  <si>
    <r>
      <t xml:space="preserve">Żółtawe tło w skrajnej prawej kolumnie (H) z literą "B": </t>
    </r>
    <r>
      <rPr>
        <sz val="10"/>
        <color rgb="FF000000"/>
        <rFont val="Arial"/>
        <family val="2"/>
        <charset val="238"/>
      </rPr>
      <t>Umiejętności, które mogą być wykorzystywane w prowadzeniu badań naukowych</t>
    </r>
  </si>
  <si>
    <t>Żółtawe tło w skrajnej prawej kolumnie (H) z literą "B": Kompetencje, które mogą być wykorzystywane w prowadzeniu badań naukowych</t>
  </si>
  <si>
    <t xml:space="preserve">Statystyka programu kształcenia: </t>
  </si>
  <si>
    <t>Bezpieczny</t>
  </si>
  <si>
    <t xml:space="preserve">Wiedza (efekty z I stopnia studiów) </t>
  </si>
  <si>
    <t xml:space="preserve">Umiejętnosci (efekty z I stopnia studiów) </t>
  </si>
  <si>
    <t xml:space="preserve">Kompetencje (efekty z I stopnia studiów) </t>
  </si>
  <si>
    <t>?</t>
  </si>
  <si>
    <t>K2st_W1</t>
  </si>
  <si>
    <t>K2st_W2</t>
  </si>
  <si>
    <t>K2st_W3</t>
  </si>
  <si>
    <t>ma wiedzę o trendach rozwojowych i najistotniejszych nowych osiągnięciach informatyki i innych, wybranych, pokrewnych dyscyplin naukowych</t>
  </si>
  <si>
    <t>K2st_W4</t>
  </si>
  <si>
    <t>K2st_W5</t>
  </si>
  <si>
    <t>zna  zaawansowane metody, techniki i narzędzia stosowane przy rozwiązywaniu złożonych zadań inżynierskich i prowadzeniu prac badawczych w wybranym obszarze informatyki</t>
  </si>
  <si>
    <t>K2st_W6</t>
  </si>
  <si>
    <t>ma wiedzę nt. kodeksów etycznych związanych z pracą naukowo-badawczą prowadzoną w zakresie informatyki</t>
  </si>
  <si>
    <t>K2st_W7</t>
  </si>
  <si>
    <t>zna ekonomiczne, prawne i inne uwarunkowania działalności firm IT</t>
  </si>
  <si>
    <t>K2st_W8</t>
  </si>
  <si>
    <t>ma podstawową wiedzę dotyczącą zarządzania / prowadzenia działalności gospodarczej  oraz indywidualnej przedsiębiorczości</t>
  </si>
  <si>
    <t>K2st_W9</t>
  </si>
  <si>
    <t>potrafi  pozyskiwać informacje z literatury, baz danych oraz innych źródeł (w języku polskim i angielskim), integrować je, dokonywać ich interpretacji i krytycznej oceny, wyciągać wnioski oraz formułować i wyczerpująco uzasadniać opinie</t>
  </si>
  <si>
    <t>K2st_U1</t>
  </si>
  <si>
    <t>K2st_U2</t>
  </si>
  <si>
    <t>potrafi planować i przeprowadzać eksperymenty, w tym pomiary i symulacje komputerowe, interpretować uzyskane wyniki i wyciągać wnioski oraz formułować i weryfikować hipotezy związane ze złożonymi problemami inzynierskimi i prostymi problemami badawczymi</t>
  </si>
  <si>
    <t>K2st_U3</t>
  </si>
  <si>
    <t>K2st_U4</t>
  </si>
  <si>
    <t>K2st_U5</t>
  </si>
  <si>
    <t>K2st_U6</t>
  </si>
  <si>
    <t>potrafi  poprawnie użyć wybraną metodę szacowania pracochłonności wytwarzania oprogramowania</t>
  </si>
  <si>
    <t>K2st_U7</t>
  </si>
  <si>
    <t>potrafi dokonać krytycznej analizy istniejących rozwiązań technicznych oraz zaproponować ich ulepszenia (usprawnienia)</t>
  </si>
  <si>
    <t>K2st_U8</t>
  </si>
  <si>
    <t>K2st_U9</t>
  </si>
  <si>
    <t>K2st_U10</t>
  </si>
  <si>
    <t>K2st_U11</t>
  </si>
  <si>
    <t>potrafi  porozumiewać się w języku polskim i angielskim przy użyciu różnych technik w środowisku zawodowym oraz w innych środowiskach, także z wykorzystaniem narzędzi informatycznych</t>
  </si>
  <si>
    <t>K2st_U12</t>
  </si>
  <si>
    <t>potrafi przygotować i przedstawić opracowanie naukowe w języku polskim i angielskim, przedstawiające wyniki  badań naukowych lub przentację ustną dotyczącą szczegółowych zagadnień z zakresu informatyki</t>
  </si>
  <si>
    <t>K2st_U13</t>
  </si>
  <si>
    <t>K2st_U14</t>
  </si>
  <si>
    <t>potrafi współdziałać w zespole, przyjmując w nim różne role</t>
  </si>
  <si>
    <t>K2st_U15</t>
  </si>
  <si>
    <t>potrafi określić kierunki dalszego uczenia się i zrealizować proces samokształcenia, w tym innych osób</t>
  </si>
  <si>
    <t>K2st_U16</t>
  </si>
  <si>
    <t>K2st_K1</t>
  </si>
  <si>
    <t>rozumie znaczenie wykorzystywania najnowszej wiedzy z zakresu informatyki w rozwiązywaniu problemów badawczych i proktycznych</t>
  </si>
  <si>
    <t>K2st_K2</t>
  </si>
  <si>
    <t xml:space="preserve">rozumie znaczenie działalności popularyzatorskiej dotyczącej najnowszych osiągnięć z zakresu informatyki </t>
  </si>
  <si>
    <t>K2st_K3</t>
  </si>
  <si>
    <t xml:space="preserve">ma świadomość potrzeby rozwijania dorobku zawodowego oraz  przestrzegania zasad etyki zawodowej </t>
  </si>
  <si>
    <t>K2st_K4</t>
  </si>
  <si>
    <t>K2st_W2, K2st_W3, K2st_W4, K2st_W5, K2st_W6</t>
  </si>
  <si>
    <t>K2st_W1, K2st_W2, K2st_W3, K2st_W4, K2st_W5, K2st_W6</t>
  </si>
  <si>
    <t xml:space="preserve">K2st_W8,K2st_W9 </t>
  </si>
  <si>
    <t xml:space="preserve">K2st_U5 </t>
  </si>
  <si>
    <t>K2st_U1, K2st_U12, K2st_U13, K2st_U14, K2st_U15</t>
  </si>
  <si>
    <t>K2st_U2, K2st_U15</t>
  </si>
  <si>
    <t xml:space="preserve">K2st_K1, K2st_K2 </t>
  </si>
  <si>
    <t xml:space="preserve">K2st_K1, K2st_K2, </t>
  </si>
  <si>
    <t xml:space="preserve">K2st_K3 </t>
  </si>
  <si>
    <t xml:space="preserve">K2st_K3  </t>
  </si>
  <si>
    <t>K2st_K1, K2st_K2, K2st_K3, K2st_K4</t>
  </si>
  <si>
    <t>absolwent zna i rozumie podstawowe procesy zachodzące w cyklu życia urządzeń, obiektów i systemów technicznych</t>
  </si>
  <si>
    <t>absolwent zna i rozumie ogólne zasady tworzenia i rozwoju form indywidualnej przedsiębiorczości</t>
  </si>
  <si>
    <t xml:space="preserve">absolwent potrafi przy identyfikacji i formułowaniu specyfikacji zadań inżynierskich oraz ich rozwiązywaniu: − wykorzystać metody analityczne, symulacyjne i eksperymentalne, − dostrzegać ich aspekty systemowe i pozatechniczne, − dokonać wstępnej oceny ekonomicznej proponowanych rozwiązań i podejmowanych działań inżynierskich </t>
  </si>
  <si>
    <t xml:space="preserve">absolwent potrafi dokonać krytycznej analizy sposobu funkcjonowania istniejących rozwiązań technicznych i ocenić te rozwiązania </t>
  </si>
  <si>
    <t>absolwent potrafi zaprojektować – zgodnie z zadaną specyfikacją – oraz wykonać typowe dla kierunku studiów proste urządzenie, obiekt, system lub zrealizować proces, używając odpowiednio dobranych metod, technik, narzędzi i materiałów</t>
  </si>
  <si>
    <t>UMIEJĘTNOŚCI</t>
  </si>
  <si>
    <t>absolwent potrafi planować i przeprowadzać eksperymenty, w tym pomiary i symulacje komputerowe, interpretować uzyskane wyniki i wyciągać wnioski</t>
  </si>
  <si>
    <r>
      <t xml:space="preserve">Wymagania wynikające z rekrutacji: kandydat na te studia musi posiadac kompetencje inżynierskie (tzn. tytuł zawodowy inżyniera) oraz kwalifikacje, tj. wiedzę, umiejętności i kompetencje zdefiniowane w Uchwale Senatu w sprawie zatwierdzenia kierunkowych efektów kształcenia dla studiów prowadzonych na Politechnice Poznańskiej nr 42 z dnia 24 kwietnia 2017 roku, ze szczególnym uwzględnieniem efektów kształcenia z I stopnia studiów podanych obok, które są </t>
    </r>
    <r>
      <rPr>
        <b/>
        <sz val="10"/>
        <rFont val="Arial CE"/>
        <family val="2"/>
        <charset val="238"/>
      </rPr>
      <t>weryfikowane w procedurze rekrutacyjnej.</t>
    </r>
  </si>
  <si>
    <t>*</t>
  </si>
  <si>
    <t>Pracownia badawczo - problemowa</t>
  </si>
  <si>
    <t xml:space="preserve">K2st_U1, K2st_U16, K2st_U4, K2st_U5,   K2st_U6 , K2st_U15 </t>
  </si>
  <si>
    <t>Sieci komputerowe</t>
  </si>
  <si>
    <t>Zaawansowane technologie baz danych</t>
  </si>
  <si>
    <t>Programowanie aplikacji internetowych</t>
  </si>
  <si>
    <t>Ocena efektywności systemów komputerowych</t>
  </si>
  <si>
    <t>Systemy zarządzania treścią</t>
  </si>
  <si>
    <t>Organizacja usług komercyjnych w Internecie</t>
  </si>
  <si>
    <t>Produkt cyfrowy</t>
  </si>
  <si>
    <t>Programowanie gier</t>
  </si>
  <si>
    <t>Zarządzanie aplikacjami internetowymi</t>
  </si>
  <si>
    <t>Inżynieria biznesowa</t>
  </si>
  <si>
    <t>Ochrona danych i kryptografia</t>
  </si>
  <si>
    <t>K2st_W2, K2st_W3, K2st_W4, K2st_W5,K2st_W6</t>
  </si>
  <si>
    <t xml:space="preserve"> K2st_W2, K2st_W3, K2st_W4, K2st_W5, K2st_W6</t>
  </si>
  <si>
    <t>K2st_W3, K2st_W4, K2st_W5, K2st_W6, K2st_W7</t>
  </si>
  <si>
    <t>K2st_W2, K2st_W3, K2st_W6, K2st_W7</t>
  </si>
  <si>
    <t xml:space="preserve">K2st_U13, K2st_U6, K2st_U11, K2st_U15, K2st_U16, </t>
  </si>
  <si>
    <t xml:space="preserve">K2st_K1, K2st_K2,  </t>
  </si>
  <si>
    <t xml:space="preserve">K2st_U1, K2st_U16, K2st_U3, K2st_U4, K2st_U5,  K2st_U6, K2st_U8, K2st_U9 , K2st_U15 </t>
  </si>
  <si>
    <t xml:space="preserve">K2st_U1, K2st_U16, K2st_U4, K2st_U5, K2st_U6, K2st_U15  </t>
  </si>
  <si>
    <t xml:space="preserve">K2st_K1, </t>
  </si>
  <si>
    <t>K2st_U1, K2st_U12, K2st_U16, K2st_U4,  K2st_U5, K2st_U6, K2st_U8, K2st_U15</t>
  </si>
  <si>
    <t>X</t>
  </si>
  <si>
    <t>K1st_W1-8</t>
  </si>
  <si>
    <t>K1st_U2-14</t>
  </si>
  <si>
    <t xml:space="preserve">K2st_W2, K2st_W3, K2st_W4, K2st_W5, K2st_W6, K2st_W7 </t>
  </si>
  <si>
    <t xml:space="preserve">K2st_U1, K2st_U3, K2st_U4, K2st_U6, K2st_U10, K2st_U13,  K2st_U15, K2st_U16 </t>
  </si>
  <si>
    <t xml:space="preserve">K2st_K1, K2st_K2, K2st_K3, K2st_K4 </t>
  </si>
  <si>
    <t xml:space="preserve">K2st_W3, K2st_W5, K2st_W8  </t>
  </si>
  <si>
    <t>K2st_U2, K2st_U5, K2st_U7, K2st_U15</t>
  </si>
  <si>
    <t>K2st_K1, K2st_K2</t>
  </si>
  <si>
    <t xml:space="preserve">K2st_W4, K2st_W5, K2st_W9 </t>
  </si>
  <si>
    <t xml:space="preserve">K2st_U5, K2st_U16 </t>
  </si>
  <si>
    <r>
      <t>K2st_W4, K2st_W6,</t>
    </r>
    <r>
      <rPr>
        <sz val="10"/>
        <rFont val="Arial CE"/>
        <charset val="238"/>
      </rPr>
      <t xml:space="preserve"> K2st_W7</t>
    </r>
  </si>
  <si>
    <t>Kierunkowe efekty kształcenia z zakresu wiedzy prowadzące do uzyskania kompetencji poziomu 7 PRK</t>
  </si>
  <si>
    <r>
      <t xml:space="preserve">ma </t>
    </r>
    <r>
      <rPr>
        <b/>
        <sz val="10"/>
        <color rgb="FF000000"/>
        <rFont val="Arial"/>
        <family val="2"/>
        <charset val="238"/>
      </rPr>
      <t>zaawansowaną i pogłębioną wiedzę</t>
    </r>
    <r>
      <rPr>
        <sz val="10"/>
        <rFont val="Arial"/>
        <family val="2"/>
        <charset val="238"/>
      </rPr>
      <t xml:space="preserve"> z zakresu szeroko rozumianych systemów informatycznych, podstaw teoretycznych ich budowania oraz metod, narzędzi i środowisk programistycznych wykorzystywanych do ich implementacji </t>
    </r>
  </si>
  <si>
    <r>
      <t xml:space="preserve">ma </t>
    </r>
    <r>
      <rPr>
        <b/>
        <sz val="10"/>
        <color rgb="FF000000"/>
        <rFont val="Arial"/>
        <family val="2"/>
        <charset val="238"/>
      </rPr>
      <t xml:space="preserve">uporządkowaną i podbudowaną teoretycznie wiedzę ogólną </t>
    </r>
    <r>
      <rPr>
        <sz val="10"/>
        <rFont val="Arial"/>
        <family val="2"/>
        <charset val="238"/>
      </rPr>
      <t xml:space="preserve">związaną z kluczowymi zagadnieniami z zakresu informatyki </t>
    </r>
  </si>
  <si>
    <r>
      <t xml:space="preserve">ma </t>
    </r>
    <r>
      <rPr>
        <b/>
        <sz val="10"/>
        <color rgb="FF000000"/>
        <rFont val="Arial"/>
        <family val="2"/>
        <charset val="238"/>
      </rPr>
      <t xml:space="preserve">zaawansowaną wiedzę szczegółową </t>
    </r>
    <r>
      <rPr>
        <sz val="10"/>
        <rFont val="Arial"/>
        <family val="2"/>
        <charset val="238"/>
      </rPr>
      <t>dotyczącą wybranych zagadnień z zakresu informatyki</t>
    </r>
  </si>
  <si>
    <r>
      <t xml:space="preserve">ma </t>
    </r>
    <r>
      <rPr>
        <b/>
        <sz val="10"/>
        <color rgb="FF000000"/>
        <rFont val="Arial"/>
        <family val="2"/>
        <charset val="238"/>
      </rPr>
      <t>zaawansowaną i szczegółową</t>
    </r>
    <r>
      <rPr>
        <sz val="10"/>
        <rFont val="Arial"/>
        <family val="2"/>
        <charset val="238"/>
      </rPr>
      <t xml:space="preserve"> wiedzę o procesach zachodzących w cyklu życia systemów informatycznych sprzętowych lub programowych</t>
    </r>
  </si>
  <si>
    <t>Kierunkowe efekty kształcenia z zakresu umiejętności prowadzące do uzyskania kompetencji poziomu 7 PRK</t>
  </si>
  <si>
    <t>Kierunkowe efekty kształcenia prowadzące do uzyskania kompetencji poziomu 7 PRK</t>
  </si>
  <si>
    <t>POWIĄZANIE EFEKTÓW KSZTAŁCENIA PROWADZĄCYCH DO UZYSKANIA KOMPETENCJI INŻYNIERSKICH Z PRZEDMIOTAMI</t>
  </si>
  <si>
    <t>Kod składnika opisu - poziom 6 PRK</t>
  </si>
  <si>
    <t>P7S_WG, P7S_UW</t>
  </si>
  <si>
    <t>P7S_WG, P7S_WK, P7S_UW</t>
  </si>
  <si>
    <t>P7S_WG</t>
  </si>
  <si>
    <t>P7S_WK</t>
  </si>
  <si>
    <t>P7S_UW</t>
  </si>
  <si>
    <t>Liczba punktów za zajęcia z języka obcego jest równa 3</t>
  </si>
  <si>
    <r>
      <rPr>
        <b/>
        <sz val="10"/>
        <color rgb="FF3399FF"/>
        <rFont val="Arial CE"/>
        <charset val="238"/>
      </rPr>
      <t xml:space="preserve">Przedmiot obieralny - nauki humanistyczne: </t>
    </r>
    <r>
      <rPr>
        <b/>
        <sz val="10"/>
        <rFont val="Arial CE"/>
        <charset val="238"/>
      </rPr>
      <t xml:space="preserve">Komunikacja interpersonalna / Prawo dla inżynierów </t>
    </r>
  </si>
  <si>
    <r>
      <rPr>
        <b/>
        <sz val="10"/>
        <color rgb="FF3399FF"/>
        <rFont val="Arial CE"/>
        <charset val="238"/>
      </rPr>
      <t xml:space="preserve">Przedmiot obieralny - nauki społeczne: </t>
    </r>
    <r>
      <rPr>
        <b/>
        <sz val="10"/>
        <rFont val="Arial CE"/>
        <charset val="238"/>
      </rPr>
      <t xml:space="preserve">Marketing i elementy kompetencji menedżerskich / Innowacyjność i kreatywne myślenie / Analiza rynków finansowych </t>
    </r>
  </si>
  <si>
    <t>Liczba punktów ECTS z zajęć o charakterze praktycznym związanych ze zdobywaniem przez studentów umiejętności praktycznych właściwych dla zakresu działalności zawodowej informatyka</t>
  </si>
  <si>
    <t>Liczba punktów ECTS z zajęć z zakresu nauk podstawowych dla kierunku Informatyka</t>
  </si>
  <si>
    <r>
      <rPr>
        <b/>
        <sz val="10"/>
        <color rgb="FF3399FF"/>
        <rFont val="Arial CE"/>
        <charset val="238"/>
      </rPr>
      <t xml:space="preserve">Przedmiot obieralny 3: </t>
    </r>
    <r>
      <rPr>
        <b/>
        <sz val="10"/>
        <rFont val="Arial CE"/>
        <charset val="238"/>
      </rPr>
      <t xml:space="preserve">Przetwarzanie mobilne i komunikacja ruchoma / Zastosowanie metod inteligencji obliczeniowej (TWO) </t>
    </r>
  </si>
  <si>
    <r>
      <t xml:space="preserve">Specjalność:  </t>
    </r>
    <r>
      <rPr>
        <b/>
        <sz val="18"/>
        <color theme="0"/>
        <rFont val="Arial CE"/>
        <charset val="238"/>
      </rPr>
      <t>Zaawansowane technologie internetowe</t>
    </r>
  </si>
  <si>
    <t>PRK</t>
  </si>
  <si>
    <r>
      <rPr>
        <b/>
        <sz val="10"/>
        <color rgb="FF3399FF"/>
        <rFont val="Arial CE"/>
        <charset val="238"/>
      </rPr>
      <t>Przedmiot obieralny 1:</t>
    </r>
    <r>
      <rPr>
        <b/>
        <sz val="10"/>
        <rFont val="Arial CE"/>
        <charset val="238"/>
      </rPr>
      <t xml:space="preserve"> Projektowanie gier komputerowych / Intranet w przedsiębiorstwie (IwPB)</t>
    </r>
  </si>
  <si>
    <r>
      <rPr>
        <b/>
        <sz val="10"/>
        <color rgb="FF3399FF"/>
        <rFont val="Arial CE"/>
        <charset val="238"/>
      </rPr>
      <t xml:space="preserve">Przedmiot obieralny 2: </t>
    </r>
    <r>
      <rPr>
        <b/>
        <sz val="10"/>
        <rFont val="Arial CE"/>
        <charset val="238"/>
      </rPr>
      <t xml:space="preserve">Zastosowania informatyki w logistyce / Projektowanie aplikacji internetowych dla biznesu (IwPB) </t>
    </r>
  </si>
  <si>
    <r>
      <rPr>
        <b/>
        <sz val="10"/>
        <color rgb="FF3399FF"/>
        <rFont val="Arial CE"/>
        <charset val="238"/>
      </rPr>
      <t xml:space="preserve">Przedmiot obieralny 4: </t>
    </r>
    <r>
      <rPr>
        <b/>
        <sz val="10"/>
        <rFont val="Arial CE"/>
        <charset val="238"/>
      </rPr>
      <t>Inżynieria wymagań / Monitorowanie i wizualizacja procesów (IwPB)</t>
    </r>
  </si>
  <si>
    <t>K2st_U1,</t>
  </si>
  <si>
    <t>P7S_WK, P7S_UW</t>
  </si>
  <si>
    <t xml:space="preserve">Copyright by Katarzyna Malkowska, Zbyszko Królikowski, Paulina Filipiak - Wydział Informatyki Politechniki Poznańskiej </t>
  </si>
  <si>
    <t>Program kształcenia zgodny z: PRK (poziom7) oraz body of knowledge zdefiniowanym w standardach:</t>
  </si>
  <si>
    <t>ACM / IEEE Computer Science Curricula 2013 i ACM / IEEE Computer Engineering Curricula 2016 i innych wzorcach międzynarodowych</t>
  </si>
  <si>
    <t xml:space="preserve">K2st_U1, K2st_U12, K2st_U13, K2st_U14, K2st_U15 </t>
  </si>
  <si>
    <t xml:space="preserve">K2st_U1, K2st_U2, K2st_U3, K2st_U4, K2st_U5, K2st_U6, K2st_U8, K2st_U9,  K2st_U10, K2st_U11, K2st_U13, K2st_U16 </t>
  </si>
  <si>
    <t xml:space="preserve">K2st_U5, K2st_U6, K2st_U8, K2st_U9, K2st_U16 </t>
  </si>
  <si>
    <t xml:space="preserve">K2st_U1, K2st_U2, K2st_U12, K2st_U13, K2st_U15, K2st_U16 </t>
  </si>
  <si>
    <t xml:space="preserve">K2st_W2, K2st_W3, K2st_W4, K2st_W6 </t>
  </si>
  <si>
    <t xml:space="preserve">K2st_U1, K2st_U6, K2st_U8, K2st_U9, K2st_U11, K2st_U15  </t>
  </si>
  <si>
    <t xml:space="preserve">K2st_U5, K2st_U6, K2st_U8, K2st_U9, K2st_U11  </t>
  </si>
  <si>
    <t xml:space="preserve">K2st_U1, K2st_U3, K2st_U4, K2st_U5, K2st_U6, K2st_U10, K2st_U16 </t>
  </si>
  <si>
    <t xml:space="preserve">K2st_K1, K2st_K2,  K2st_K4, K2st_K3 </t>
  </si>
  <si>
    <t xml:space="preserve">K2st_U3, K2st_U4, K2st_U5, K2st_U6 , K2st_U10, K2st_U11   </t>
  </si>
  <si>
    <t>K2st_U1, K2st_U16, K2st_U4, K2st_U5,  K2st_U6, K2st_U15</t>
  </si>
  <si>
    <t xml:space="preserve">nr 2017-10-058 z dnia 26 września 2017 r.  </t>
  </si>
  <si>
    <r>
      <t>Stosowane metody weryfikacji efektów kształcenia</t>
    </r>
    <r>
      <rPr>
        <b/>
        <sz val="12"/>
        <color rgb="FFFFFFFF"/>
        <rFont val="Arial CE"/>
        <charset val="238"/>
      </rPr>
      <t xml:space="preserve"> </t>
    </r>
    <r>
      <rPr>
        <b/>
        <sz val="10"/>
        <color rgb="FFFFFFFF"/>
        <rFont val="Arial CE"/>
        <charset val="238"/>
      </rPr>
      <t>- szczegółowy opis metod weryfikacji (sposobów sprawdzenia czy zamierzone efekty kształcenia zostały osiągnięte) dla poszczególnych przedmiotów znajduje się na kartach ECTS - do zaliczenia danego przedmiotu, konieczne jest osiągnięcie wszystkich zakładanych efektów kształcenia.</t>
    </r>
  </si>
  <si>
    <r>
      <t>Ocena formująca (inaczej, formatywna), tj .ocena wspomagajaca proces uczenia się:</t>
    </r>
    <r>
      <rPr>
        <b/>
        <sz val="10"/>
        <color indexed="9"/>
        <rFont val="Arial CE"/>
        <charset val="238"/>
      </rPr>
      <t xml:space="preserve">
a) w zakresie wykładów:  
• na podstawie odpowiedzi na pytania dotyczące materiału omówionego na poprzednich wykładach,
b) w zakresie laboratoriów / ćwiczeń: 
• na podstawie oceny bieżącego postępu realizacji zadań,
</t>
    </r>
    <r>
      <rPr>
        <b/>
        <sz val="10"/>
        <color indexed="10"/>
        <rFont val="Arial CE"/>
        <charset val="238"/>
      </rPr>
      <t>Ocena podsumowująca (inaczej sumatywna), tj. ocens podsumowująca stopień osiągania przez studenta zakładanych efektów kształcenia:</t>
    </r>
    <r>
      <rPr>
        <b/>
        <sz val="10"/>
        <color indexed="9"/>
        <rFont val="Arial CE"/>
        <charset val="238"/>
      </rPr>
      <t xml:space="preserve">
a)  w zakresie wykładów weryfikowanie założonych efektów kształcenia realizowane jest przez:
• ocenę wiedzy i umiejętności wykazanych na egzaminie pisemnym o charakterze problemowym (w przypadku niektórych przedmiotów student może korzystać z dowolnych materiałów dydaktycznych) / w formie testu wielokrotnego wyboru, 
• omówienie wyników egzaminu, 
b)  w zakresie laboratoriów / ćwiczeń weryfikowanie założonych efektów kształcenia realizowane jest przez:
• ocenę przygotowania studenta do poszczególnych sesji zajęć laboratoryjnych (sprawdzian „wejściowy") oraz ocenę umiejętności związanych z realizacją ćwiczeń laboratoryjnych,
• ocenianie ciągłe, na każdych zajęciach (odpowiedzi ustne) – premiowanie przyrostu umiejętności posługiwania się poznanymi zasadami i metodami, 
• ocenę sprawozdania przygotowywanego częściowo w trakcie zajęć, a częściowo po ich zakończeniu; ocena ta obejmuje także umiejętność pracy w zespole,
• ocenę wiedzy i umiejętności związanych z realizacją zadań projektowych / laboratoryjnych poprzez 2 kolokwia w semestrze, 
• ocenę i „obronę” przez studenta sprawozdania z realizacji projektu, 
Uzyskiwanie punktów dodatkowych za aktywność podczas zajęć, a szczególnie za:
• omówienia dodatkowych aspektów zagadnienia,
• efektywność zastosowania zdobytej wiedzy podczas rozwiązywania zadanego problemu,
• umiejętność współpracy w ramach zespołu praktycznie realizującego zadanie szczegółowe w laboratorium,
• uwagi związane z udoskonaleniem materiałów dydaktycznych,
• wskazywanie trudności percepcyjnych studentów umożliwiające bieżące doskonalenia procesu dydaktycznego.</t>
    </r>
  </si>
  <si>
    <t>Łączny wymiar zajęć ćwiczeniowych, laboratoryjnych i projektowych</t>
  </si>
  <si>
    <t xml:space="preserve">Liczba punktów  z nauk humanistycznych i społecznych jest równa 6. </t>
  </si>
  <si>
    <t>http://www.cs.put.poznan.pl/mdrozdowski/dyd/mat.html
http://www.cs.put.poznan.pl/mdrozdowski/dyd/pe/index.html</t>
  </si>
  <si>
    <t>http://www.cs.put.poznan.pl/aurbanski/ge.php</t>
  </si>
  <si>
    <t>http://www.cs.put.poznan.pl/msajkowski/﻿</t>
  </si>
  <si>
    <t>www.fc.put.poznan.pl, www.cs.put.poznan.pl/pboinski</t>
  </si>
  <si>
    <t xml:space="preserve">K2st_U1, K2st_U16, K2st_U4, K2st_U5,   K2st_U6, </t>
  </si>
  <si>
    <t xml:space="preserve">K2st_W2, K2st_W3, K2st_W4,  </t>
  </si>
  <si>
    <t xml:space="preserve">K2st_U1, K2st_U5,   K2st_U6 , K2st_U8, K2st_U15 </t>
  </si>
  <si>
    <t>wojciechowski.pl/4students</t>
  </si>
  <si>
    <t>www.cs.put.poznan.pl/mnowak, wojciechowski.pl/4students</t>
  </si>
  <si>
    <t>www.cs.put.poznan.pl/msroczan/, wojciechowski.pl/4students</t>
  </si>
  <si>
    <t xml:space="preserve">K2st_U16, K2st_U5, K2st_U6 </t>
  </si>
  <si>
    <t>K2st_W2, K2st_W5, K2st_W8</t>
  </si>
  <si>
    <t>K2st_U4, K2st_U5, K2st_U6, K2st_U9, K2st_U11, K2st_U15</t>
  </si>
  <si>
    <t xml:space="preserve">K2st_K1 </t>
  </si>
  <si>
    <t>K2st_U1, K2st_U11, K2st_U13, K2st_U15, K2st_U16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</si>
</sst>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10"/>
      <color indexed="22"/>
      <name val="Arial CE"/>
      <family val="2"/>
      <charset val="238"/>
    </font>
    <font>
      <b/>
      <i/>
      <sz val="10"/>
      <color indexed="9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2"/>
      <color indexed="9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8"/>
      <color indexed="81"/>
      <name val="Tahoma"/>
      <family val="2"/>
      <charset val="238"/>
    </font>
    <font>
      <sz val="8"/>
      <color indexed="9"/>
      <name val="Arial CE"/>
      <family val="2"/>
      <charset val="238"/>
    </font>
    <font>
      <b/>
      <sz val="10"/>
      <color indexed="9"/>
      <name val="Arial CE"/>
      <charset val="238"/>
    </font>
    <font>
      <b/>
      <sz val="12"/>
      <color indexed="10"/>
      <name val="Arial CE"/>
      <charset val="238"/>
    </font>
    <font>
      <b/>
      <sz val="12"/>
      <color indexed="10"/>
      <name val="Arial CE"/>
      <family val="2"/>
      <charset val="238"/>
    </font>
    <font>
      <b/>
      <sz val="10"/>
      <name val="Arial CE"/>
      <charset val="238"/>
    </font>
    <font>
      <b/>
      <sz val="24"/>
      <color rgb="FFFFFFFF"/>
      <name val="Arial CE"/>
      <charset val="238"/>
    </font>
    <font>
      <b/>
      <sz val="20"/>
      <color rgb="FFFFFFFF"/>
      <name val="Arial CE"/>
      <family val="2"/>
      <charset val="238"/>
    </font>
    <font>
      <b/>
      <sz val="16"/>
      <color rgb="FFFFFFFF"/>
      <name val="Arial CE"/>
      <charset val="238"/>
    </font>
    <font>
      <b/>
      <sz val="10"/>
      <color rgb="FF3399FF"/>
      <name val="Arial CE"/>
      <charset val="238"/>
    </font>
    <font>
      <b/>
      <sz val="16"/>
      <color theme="0"/>
      <name val="Arial CE"/>
      <family val="2"/>
      <charset val="238"/>
    </font>
    <font>
      <b/>
      <sz val="10"/>
      <color theme="0"/>
      <name val="Arial CE"/>
      <family val="2"/>
      <charset val="238"/>
    </font>
    <font>
      <sz val="10"/>
      <color theme="0"/>
      <name val="Arial CE"/>
      <family val="2"/>
      <charset val="238"/>
    </font>
    <font>
      <b/>
      <sz val="14"/>
      <color theme="0"/>
      <name val="Arial CE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rgb="FFFFFFFF"/>
      <name val="Arial CE"/>
      <charset val="238"/>
    </font>
    <font>
      <b/>
      <sz val="10"/>
      <color indexed="10"/>
      <name val="Arial CE"/>
      <charset val="238"/>
    </font>
    <font>
      <sz val="16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7.5"/>
      <color theme="10"/>
      <name val="Arial CE"/>
      <charset val="238"/>
    </font>
    <font>
      <u/>
      <sz val="8"/>
      <color indexed="12"/>
      <name val="Arial CE"/>
      <charset val="238"/>
    </font>
    <font>
      <u/>
      <sz val="8"/>
      <color indexed="12"/>
      <name val="Arial"/>
      <family val="2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12"/>
      <color indexed="30"/>
      <name val="Arial CE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FF0000"/>
      <name val="Arial"/>
      <family val="2"/>
      <charset val="238"/>
    </font>
    <font>
      <u/>
      <sz val="7.5"/>
      <color rgb="FF0000FF"/>
      <name val="Arial CE"/>
      <charset val="238"/>
    </font>
    <font>
      <b/>
      <sz val="12"/>
      <color rgb="FFFF0000"/>
      <name val="Arial CE"/>
      <charset val="238"/>
    </font>
    <font>
      <sz val="24"/>
      <color rgb="FFFF0000"/>
      <name val="Arial CE"/>
      <charset val="238"/>
    </font>
    <font>
      <sz val="10"/>
      <color rgb="FFFF0000"/>
      <name val="Arial CE"/>
      <charset val="238"/>
    </font>
    <font>
      <u/>
      <sz val="8"/>
      <color theme="10"/>
      <name val="Arial"/>
      <family val="2"/>
      <charset val="238"/>
    </font>
    <font>
      <b/>
      <sz val="14"/>
      <color rgb="FFFFFFFF"/>
      <name val="Arial CE"/>
      <family val="2"/>
      <charset val="238"/>
    </font>
    <font>
      <b/>
      <sz val="10"/>
      <color rgb="FFFFFFFF"/>
      <name val="Arial CE"/>
      <family val="2"/>
      <charset val="238"/>
    </font>
    <font>
      <sz val="8"/>
      <color rgb="FFFFFFFF"/>
      <name val="Arial CE"/>
      <family val="2"/>
      <charset val="238"/>
    </font>
    <font>
      <sz val="12"/>
      <color rgb="FFFFFFFF"/>
      <name val="Arial Black"/>
      <family val="2"/>
      <charset val="238"/>
    </font>
    <font>
      <b/>
      <sz val="10"/>
      <color rgb="FFFFFFFF"/>
      <name val="Arial Black"/>
      <family val="2"/>
      <charset val="238"/>
    </font>
    <font>
      <b/>
      <sz val="10"/>
      <color rgb="FF000000"/>
      <name val="Arial Black"/>
      <family val="2"/>
      <charset val="238"/>
    </font>
    <font>
      <b/>
      <sz val="18"/>
      <color theme="0"/>
      <name val="Arial CE"/>
      <charset val="238"/>
    </font>
    <font>
      <b/>
      <sz val="12"/>
      <color theme="0"/>
      <name val="Arial CE"/>
      <charset val="238"/>
    </font>
    <font>
      <b/>
      <sz val="12"/>
      <color rgb="FFFFFFFF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000080"/>
        <bgColor rgb="FF000000"/>
      </patternFill>
    </fill>
    <fill>
      <patternFill patternType="solid">
        <fgColor rgb="FF0000F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00008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11"/>
        <bgColor indexed="8"/>
      </patternFill>
    </fill>
    <fill>
      <patternFill patternType="solid">
        <fgColor rgb="FFCCCCFF"/>
        <bgColor indexed="64"/>
      </patternFill>
    </fill>
    <fill>
      <patternFill patternType="solid">
        <fgColor indexed="27"/>
        <bgColor indexed="8"/>
      </patternFill>
    </fill>
    <fill>
      <patternFill patternType="solid">
        <fgColor rgb="FFCCFFFF"/>
        <bgColor rgb="FF000000"/>
      </patternFill>
    </fill>
    <fill>
      <patternFill patternType="solid">
        <fgColor rgb="FF66CC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99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55"/>
      </right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9"/>
      </top>
      <bottom/>
      <diagonal/>
    </border>
    <border>
      <left/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8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18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rgb="FFC0C0C0"/>
      </bottom>
      <diagonal/>
    </border>
    <border>
      <left/>
      <right/>
      <top style="thin">
        <color indexed="64"/>
      </top>
      <bottom style="thin">
        <color rgb="FFC0C0C0"/>
      </bottom>
      <diagonal/>
    </border>
    <border>
      <left/>
      <right style="thin">
        <color rgb="FF000000"/>
      </right>
      <top style="thin">
        <color indexed="64"/>
      </top>
      <bottom style="thin">
        <color rgb="FFC0C0C0"/>
      </bottom>
      <diagonal/>
    </border>
    <border>
      <left style="thin">
        <color indexed="64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ck">
        <color rgb="FFC0C0C0"/>
      </right>
      <top/>
      <bottom style="thin">
        <color indexed="64"/>
      </bottom>
      <diagonal/>
    </border>
    <border>
      <left/>
      <right style="thick">
        <color rgb="FFC0C0C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18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2" borderId="0" xfId="0" applyFill="1"/>
    <xf numFmtId="0" fontId="7" fillId="3" borderId="1" xfId="0" applyFont="1" applyFill="1" applyBorder="1"/>
    <xf numFmtId="0" fontId="9" fillId="3" borderId="0" xfId="0" applyFont="1" applyFill="1" applyAlignment="1">
      <alignment horizontal="center" vertical="center"/>
    </xf>
    <xf numFmtId="0" fontId="0" fillId="2" borderId="2" xfId="0" applyFill="1" applyBorder="1"/>
    <xf numFmtId="0" fontId="0" fillId="2" borderId="0" xfId="0" applyFill="1" applyBorder="1"/>
    <xf numFmtId="0" fontId="8" fillId="3" borderId="2" xfId="0" applyFont="1" applyFill="1" applyBorder="1"/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0" fillId="4" borderId="0" xfId="0" applyFill="1"/>
    <xf numFmtId="0" fontId="8" fillId="4" borderId="0" xfId="0" applyFont="1" applyFill="1" applyAlignment="1">
      <alignment horizontal="center"/>
    </xf>
    <xf numFmtId="0" fontId="0" fillId="3" borderId="2" xfId="0" applyFill="1" applyBorder="1"/>
    <xf numFmtId="0" fontId="10" fillId="3" borderId="2" xfId="0" applyFont="1" applyFill="1" applyBorder="1" applyAlignment="1" applyProtection="1">
      <alignment horizontal="center"/>
      <protection locked="0"/>
    </xf>
    <xf numFmtId="0" fontId="1" fillId="4" borderId="0" xfId="0" applyFont="1" applyFill="1" applyBorder="1" applyAlignment="1" applyProtection="1">
      <alignment horizontal="center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5" fillId="3" borderId="0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0" fillId="3" borderId="2" xfId="0" applyFont="1" applyFill="1" applyBorder="1" applyAlignment="1" applyProtection="1">
      <alignment horizontal="center" vertical="top" wrapText="1"/>
      <protection locked="0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10" fillId="3" borderId="2" xfId="0" applyFont="1" applyFill="1" applyBorder="1" applyAlignment="1" applyProtection="1">
      <alignment vertical="top"/>
      <protection locked="0"/>
    </xf>
    <xf numFmtId="0" fontId="0" fillId="2" borderId="0" xfId="0" applyFill="1" applyAlignment="1">
      <alignment horizontal="left" vertical="top" wrapText="1"/>
    </xf>
    <xf numFmtId="0" fontId="0" fillId="5" borderId="0" xfId="0" applyFill="1"/>
    <xf numFmtId="0" fontId="2" fillId="2" borderId="0" xfId="0" applyFont="1" applyFill="1" applyAlignment="1">
      <alignment horizontal="center" vertical="top" wrapText="1"/>
    </xf>
    <xf numFmtId="0" fontId="8" fillId="6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8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8" fillId="3" borderId="2" xfId="0" applyFont="1" applyFill="1" applyBorder="1" applyAlignment="1">
      <alignment wrapText="1"/>
    </xf>
    <xf numFmtId="0" fontId="0" fillId="7" borderId="13" xfId="0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center" vertical="center"/>
    </xf>
    <xf numFmtId="0" fontId="16" fillId="2" borderId="0" xfId="0" applyFont="1" applyFill="1" applyAlignment="1">
      <alignment horizontal="left" vertical="top" wrapText="1"/>
    </xf>
    <xf numFmtId="0" fontId="16" fillId="2" borderId="0" xfId="0" applyFont="1" applyFill="1"/>
    <xf numFmtId="0" fontId="0" fillId="3" borderId="6" xfId="0" applyFill="1" applyBorder="1" applyAlignment="1">
      <alignment horizontal="center"/>
    </xf>
    <xf numFmtId="0" fontId="0" fillId="3" borderId="6" xfId="0" applyFill="1" applyBorder="1"/>
    <xf numFmtId="0" fontId="8" fillId="3" borderId="0" xfId="0" applyFont="1" applyFill="1" applyBorder="1"/>
    <xf numFmtId="0" fontId="10" fillId="3" borderId="0" xfId="0" applyFont="1" applyFill="1" applyBorder="1" applyAlignment="1" applyProtection="1">
      <alignment horizontal="right"/>
      <protection locked="0"/>
    </xf>
    <xf numFmtId="0" fontId="10" fillId="3" borderId="0" xfId="0" applyFont="1" applyFill="1" applyBorder="1" applyAlignment="1" applyProtection="1">
      <alignment vertical="top"/>
      <protection locked="0"/>
    </xf>
    <xf numFmtId="0" fontId="10" fillId="3" borderId="0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Alignment="1">
      <alignment horizontal="center"/>
    </xf>
    <xf numFmtId="0" fontId="7" fillId="3" borderId="2" xfId="0" applyFont="1" applyFill="1" applyBorder="1"/>
    <xf numFmtId="0" fontId="5" fillId="3" borderId="16" xfId="0" applyFont="1" applyFill="1" applyBorder="1" applyAlignment="1">
      <alignment horizontal="center" vertical="top" wrapText="1"/>
    </xf>
    <xf numFmtId="0" fontId="5" fillId="3" borderId="17" xfId="0" applyFont="1" applyFill="1" applyBorder="1" applyAlignment="1">
      <alignment horizontal="center" vertical="top" wrapText="1"/>
    </xf>
    <xf numFmtId="0" fontId="5" fillId="3" borderId="18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vertical="center"/>
    </xf>
    <xf numFmtId="0" fontId="6" fillId="5" borderId="13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 wrapText="1"/>
    </xf>
    <xf numFmtId="0" fontId="3" fillId="5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8" fillId="3" borderId="16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center" vertical="top" wrapText="1"/>
    </xf>
    <xf numFmtId="0" fontId="17" fillId="5" borderId="13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/>
    </xf>
    <xf numFmtId="0" fontId="0" fillId="0" borderId="20" xfId="0" applyBorder="1" applyAlignment="1">
      <alignment horizontal="center" vertical="top" wrapText="1"/>
    </xf>
    <xf numFmtId="0" fontId="0" fillId="11" borderId="13" xfId="0" applyFill="1" applyBorder="1" applyAlignment="1" applyProtection="1">
      <alignment vertical="center"/>
      <protection locked="0"/>
    </xf>
    <xf numFmtId="0" fontId="0" fillId="11" borderId="0" xfId="0" applyFill="1"/>
    <xf numFmtId="0" fontId="0" fillId="11" borderId="13" xfId="0" applyFill="1" applyBorder="1" applyAlignment="1">
      <alignment horizontal="left"/>
    </xf>
    <xf numFmtId="0" fontId="0" fillId="0" borderId="13" xfId="0" applyBorder="1" applyAlignment="1">
      <alignment horizontal="left" vertical="center" wrapText="1"/>
    </xf>
    <xf numFmtId="0" fontId="0" fillId="11" borderId="13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12" borderId="13" xfId="0" applyFill="1" applyBorder="1" applyAlignment="1">
      <alignment horizontal="left"/>
    </xf>
    <xf numFmtId="0" fontId="0" fillId="2" borderId="13" xfId="0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/>
    </xf>
    <xf numFmtId="0" fontId="10" fillId="3" borderId="2" xfId="0" applyFont="1" applyFill="1" applyBorder="1" applyAlignment="1" applyProtection="1">
      <alignment horizontal="left"/>
      <protection locked="0"/>
    </xf>
    <xf numFmtId="0" fontId="13" fillId="3" borderId="16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/>
    </xf>
    <xf numFmtId="0" fontId="2" fillId="13" borderId="0" xfId="0" applyFont="1" applyFill="1" applyAlignment="1">
      <alignment horizontal="center" vertical="top" wrapText="1"/>
    </xf>
    <xf numFmtId="0" fontId="3" fillId="13" borderId="0" xfId="0" applyFont="1" applyFill="1" applyAlignment="1">
      <alignment horizontal="center" vertical="top" wrapText="1"/>
    </xf>
    <xf numFmtId="0" fontId="2" fillId="9" borderId="0" xfId="0" applyFont="1" applyFill="1" applyAlignment="1">
      <alignment horizontal="center" vertical="top" wrapText="1"/>
    </xf>
    <xf numFmtId="0" fontId="3" fillId="9" borderId="0" xfId="0" applyFont="1" applyFill="1" applyAlignment="1">
      <alignment horizontal="center" vertical="top" wrapText="1"/>
    </xf>
    <xf numFmtId="0" fontId="0" fillId="2" borderId="0" xfId="0" applyFill="1" applyBorder="1" applyAlignment="1">
      <alignment horizontal="center"/>
    </xf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0" fillId="11" borderId="13" xfId="0" applyFill="1" applyBorder="1" applyAlignment="1">
      <alignment horizontal="center"/>
    </xf>
    <xf numFmtId="0" fontId="0" fillId="11" borderId="13" xfId="0" applyFill="1" applyBorder="1" applyAlignment="1" applyProtection="1">
      <alignment horizontal="center" vertical="center"/>
      <protection locked="0"/>
    </xf>
    <xf numFmtId="0" fontId="0" fillId="11" borderId="0" xfId="0" applyFill="1" applyAlignment="1">
      <alignment horizontal="center"/>
    </xf>
    <xf numFmtId="0" fontId="18" fillId="17" borderId="0" xfId="0" applyFont="1" applyFill="1" applyAlignment="1" applyProtection="1">
      <alignment horizontal="left"/>
      <protection locked="0"/>
    </xf>
    <xf numFmtId="0" fontId="3" fillId="19" borderId="13" xfId="0" applyFont="1" applyFill="1" applyBorder="1" applyAlignment="1">
      <alignment horizontal="center" vertical="center"/>
    </xf>
    <xf numFmtId="0" fontId="3" fillId="19" borderId="13" xfId="0" applyFont="1" applyFill="1" applyBorder="1" applyAlignment="1">
      <alignment vertical="center" wrapText="1"/>
    </xf>
    <xf numFmtId="0" fontId="6" fillId="19" borderId="13" xfId="0" applyFont="1" applyFill="1" applyBorder="1" applyAlignment="1">
      <alignment horizontal="center" vertical="center"/>
    </xf>
    <xf numFmtId="0" fontId="0" fillId="19" borderId="13" xfId="0" applyFill="1" applyBorder="1" applyAlignment="1">
      <alignment horizontal="center" vertical="center" wrapText="1"/>
    </xf>
    <xf numFmtId="0" fontId="3" fillId="20" borderId="13" xfId="0" applyFont="1" applyFill="1" applyBorder="1" applyAlignment="1">
      <alignment horizontal="center" vertical="center"/>
    </xf>
    <xf numFmtId="0" fontId="17" fillId="20" borderId="13" xfId="0" applyFont="1" applyFill="1" applyBorder="1" applyAlignment="1">
      <alignment vertical="center" wrapText="1"/>
    </xf>
    <xf numFmtId="0" fontId="0" fillId="20" borderId="13" xfId="0" applyFill="1" applyBorder="1" applyAlignment="1">
      <alignment horizontal="center" vertical="center" wrapText="1"/>
    </xf>
    <xf numFmtId="0" fontId="3" fillId="20" borderId="13" xfId="0" applyFont="1" applyFill="1" applyBorder="1" applyAlignment="1">
      <alignment vertical="center" wrapText="1"/>
    </xf>
    <xf numFmtId="0" fontId="6" fillId="20" borderId="13" xfId="0" applyFont="1" applyFill="1" applyBorder="1" applyAlignment="1">
      <alignment horizontal="center" vertical="center"/>
    </xf>
    <xf numFmtId="0" fontId="4" fillId="20" borderId="13" xfId="0" applyFont="1" applyFill="1" applyBorder="1" applyAlignment="1" applyProtection="1">
      <alignment horizontal="center" vertical="center" wrapText="1"/>
      <protection locked="0"/>
    </xf>
    <xf numFmtId="0" fontId="17" fillId="20" borderId="13" xfId="0" applyFont="1" applyFill="1" applyBorder="1" applyAlignment="1" applyProtection="1">
      <alignment vertical="center" wrapText="1"/>
      <protection locked="0"/>
    </xf>
    <xf numFmtId="0" fontId="3" fillId="20" borderId="13" xfId="0" applyFont="1" applyFill="1" applyBorder="1" applyAlignment="1" applyProtection="1">
      <alignment horizontal="center" vertical="center"/>
      <protection locked="0"/>
    </xf>
    <xf numFmtId="0" fontId="0" fillId="20" borderId="13" xfId="0" applyFill="1" applyBorder="1" applyAlignment="1">
      <alignment horizontal="center" vertical="center"/>
    </xf>
    <xf numFmtId="0" fontId="22" fillId="4" borderId="0" xfId="0" applyFont="1" applyFill="1" applyBorder="1" applyAlignment="1" applyProtection="1">
      <protection locked="0"/>
    </xf>
    <xf numFmtId="0" fontId="23" fillId="4" borderId="0" xfId="0" applyFont="1" applyFill="1" applyBorder="1" applyAlignment="1" applyProtection="1">
      <alignment horizontal="center" vertical="top" wrapText="1"/>
      <protection locked="0"/>
    </xf>
    <xf numFmtId="0" fontId="24" fillId="4" borderId="0" xfId="0" applyFont="1" applyFill="1" applyAlignment="1">
      <alignment wrapText="1"/>
    </xf>
    <xf numFmtId="0" fontId="25" fillId="4" borderId="0" xfId="0" applyFont="1" applyFill="1" applyBorder="1" applyAlignment="1" applyProtection="1">
      <protection locked="0"/>
    </xf>
    <xf numFmtId="0" fontId="8" fillId="22" borderId="2" xfId="0" applyFont="1" applyFill="1" applyBorder="1" applyAlignment="1">
      <alignment wrapText="1"/>
    </xf>
    <xf numFmtId="0" fontId="0" fillId="22" borderId="14" xfId="0" applyFill="1" applyBorder="1" applyAlignment="1">
      <alignment horizontal="center"/>
    </xf>
    <xf numFmtId="0" fontId="0" fillId="22" borderId="0" xfId="0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3" fontId="3" fillId="24" borderId="12" xfId="0" applyNumberFormat="1" applyFont="1" applyFill="1" applyBorder="1" applyAlignment="1">
      <alignment horizontal="center" vertical="top" wrapText="1"/>
    </xf>
    <xf numFmtId="3" fontId="3" fillId="14" borderId="12" xfId="0" applyNumberFormat="1" applyFont="1" applyFill="1" applyBorder="1" applyAlignment="1">
      <alignment horizontal="center" vertical="center" wrapText="1"/>
    </xf>
    <xf numFmtId="3" fontId="3" fillId="24" borderId="29" xfId="0" applyNumberFormat="1" applyFont="1" applyFill="1" applyBorder="1" applyAlignment="1">
      <alignment horizontal="center" vertical="top" wrapText="1"/>
    </xf>
    <xf numFmtId="3" fontId="3" fillId="14" borderId="13" xfId="0" applyNumberFormat="1" applyFont="1" applyFill="1" applyBorder="1" applyAlignment="1">
      <alignment horizontal="center" vertical="center" wrapText="1"/>
    </xf>
    <xf numFmtId="0" fontId="17" fillId="24" borderId="3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left" wrapText="1"/>
    </xf>
    <xf numFmtId="0" fontId="0" fillId="8" borderId="0" xfId="0" applyFill="1" applyAlignment="1">
      <alignment wrapText="1"/>
    </xf>
    <xf numFmtId="0" fontId="0" fillId="25" borderId="13" xfId="0" applyFill="1" applyBorder="1" applyAlignment="1">
      <alignment horizontal="left" vertical="center" wrapText="1"/>
    </xf>
    <xf numFmtId="0" fontId="17" fillId="15" borderId="13" xfId="0" applyFont="1" applyFill="1" applyBorder="1" applyAlignment="1">
      <alignment horizontal="center" vertical="center" wrapText="1"/>
    </xf>
    <xf numFmtId="0" fontId="31" fillId="15" borderId="13" xfId="0" applyFont="1" applyFill="1" applyBorder="1" applyAlignment="1">
      <alignment horizontal="center" vertical="center" wrapText="1"/>
    </xf>
    <xf numFmtId="0" fontId="31" fillId="26" borderId="1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left" vertical="center" wrapText="1"/>
      <protection locked="0"/>
    </xf>
    <xf numFmtId="0" fontId="3" fillId="5" borderId="13" xfId="0" applyFont="1" applyFill="1" applyBorder="1" applyAlignment="1" applyProtection="1">
      <alignment horizontal="left" vertical="center" wrapText="1"/>
      <protection locked="0"/>
    </xf>
    <xf numFmtId="0" fontId="17" fillId="12" borderId="13" xfId="0" applyFont="1" applyFill="1" applyBorder="1" applyAlignment="1" applyProtection="1">
      <alignment horizontal="left" vertical="center" wrapText="1"/>
      <protection locked="0"/>
    </xf>
    <xf numFmtId="0" fontId="34" fillId="0" borderId="32" xfId="1" applyFont="1" applyBorder="1" applyAlignment="1" applyProtection="1">
      <alignment vertical="center" wrapText="1"/>
    </xf>
    <xf numFmtId="0" fontId="17" fillId="5" borderId="13" xfId="0" applyFont="1" applyFill="1" applyBorder="1" applyAlignment="1" applyProtection="1">
      <alignment horizontal="left" vertical="center" wrapText="1"/>
      <protection locked="0"/>
    </xf>
    <xf numFmtId="0" fontId="35" fillId="0" borderId="13" xfId="1" applyFont="1" applyBorder="1" applyAlignment="1" applyProtection="1">
      <alignment vertical="center" wrapText="1"/>
    </xf>
    <xf numFmtId="0" fontId="3" fillId="12" borderId="13" xfId="0" applyFont="1" applyFill="1" applyBorder="1" applyAlignment="1" applyProtection="1">
      <alignment horizontal="left" vertical="center" wrapText="1"/>
      <protection locked="0"/>
    </xf>
    <xf numFmtId="0" fontId="33" fillId="0" borderId="13" xfId="1" applyBorder="1" applyAlignment="1" applyProtection="1">
      <alignment vertical="center" wrapText="1"/>
    </xf>
    <xf numFmtId="0" fontId="33" fillId="0" borderId="13" xfId="1" applyBorder="1" applyAlignment="1" applyProtection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35" fillId="0" borderId="13" xfId="0" applyFont="1" applyBorder="1" applyAlignment="1">
      <alignment horizontal="left" vertical="center" wrapText="1"/>
    </xf>
    <xf numFmtId="0" fontId="16" fillId="2" borderId="0" xfId="0" applyFont="1" applyFill="1" applyAlignment="1">
      <alignment vertical="center" wrapText="1"/>
    </xf>
    <xf numFmtId="0" fontId="3" fillId="5" borderId="13" xfId="0" applyFont="1" applyFill="1" applyBorder="1" applyAlignment="1" applyProtection="1">
      <alignment vertical="center" wrapText="1"/>
      <protection locked="0"/>
    </xf>
    <xf numFmtId="0" fontId="3" fillId="12" borderId="13" xfId="0" applyFont="1" applyFill="1" applyBorder="1" applyAlignment="1" applyProtection="1">
      <alignment vertical="center" wrapText="1"/>
      <protection locked="0"/>
    </xf>
    <xf numFmtId="0" fontId="17" fillId="5" borderId="13" xfId="0" applyFont="1" applyFill="1" applyBorder="1" applyAlignment="1" applyProtection="1">
      <alignment vertical="center" wrapText="1"/>
      <protection locked="0"/>
    </xf>
    <xf numFmtId="0" fontId="17" fillId="12" borderId="13" xfId="0" applyFont="1" applyFill="1" applyBorder="1" applyAlignment="1" applyProtection="1">
      <alignment vertical="center" wrapText="1"/>
      <protection locked="0"/>
    </xf>
    <xf numFmtId="0" fontId="34" fillId="0" borderId="13" xfId="1" applyFont="1" applyBorder="1" applyAlignment="1" applyProtection="1">
      <alignment vertical="center" wrapText="1"/>
    </xf>
    <xf numFmtId="0" fontId="35" fillId="0" borderId="13" xfId="1" applyFont="1" applyBorder="1" applyAlignment="1" applyProtection="1">
      <alignment horizontal="left" vertical="center" wrapText="1"/>
    </xf>
    <xf numFmtId="0" fontId="0" fillId="0" borderId="0" xfId="0" applyAlignment="1">
      <alignment horizontal="left" wrapText="1"/>
    </xf>
    <xf numFmtId="0" fontId="36" fillId="3" borderId="5" xfId="0" applyFont="1" applyFill="1" applyBorder="1" applyAlignment="1">
      <alignment horizontal="left" wrapText="1"/>
    </xf>
    <xf numFmtId="0" fontId="37" fillId="26" borderId="13" xfId="0" applyFont="1" applyFill="1" applyBorder="1" applyAlignment="1">
      <alignment vertical="center" wrapText="1"/>
    </xf>
    <xf numFmtId="0" fontId="37" fillId="26" borderId="37" xfId="0" applyFont="1" applyFill="1" applyBorder="1" applyAlignment="1">
      <alignment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36" fillId="3" borderId="5" xfId="0" applyFont="1" applyFill="1" applyBorder="1" applyAlignment="1">
      <alignment horizontal="center" vertical="center" wrapText="1"/>
    </xf>
    <xf numFmtId="10" fontId="36" fillId="3" borderId="5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25" borderId="13" xfId="0" applyFill="1" applyBorder="1" applyAlignment="1">
      <alignment wrapText="1"/>
    </xf>
    <xf numFmtId="0" fontId="3" fillId="9" borderId="40" xfId="0" applyFont="1" applyFill="1" applyBorder="1" applyAlignment="1">
      <alignment horizontal="center" vertical="top" wrapText="1"/>
    </xf>
    <xf numFmtId="0" fontId="1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 wrapText="1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5" fillId="19" borderId="13" xfId="0" applyFont="1" applyFill="1" applyBorder="1" applyAlignment="1" applyProtection="1">
      <alignment horizontal="center" vertical="center" wrapText="1"/>
      <protection locked="0"/>
    </xf>
    <xf numFmtId="0" fontId="5" fillId="20" borderId="13" xfId="0" applyFont="1" applyFill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0" fontId="3" fillId="9" borderId="2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11" fillId="9" borderId="21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4" fillId="23" borderId="0" xfId="0" applyFont="1" applyFill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22" borderId="1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8" fillId="2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0" fillId="16" borderId="13" xfId="0" applyFont="1" applyFill="1" applyBorder="1" applyAlignment="1">
      <alignment vertical="center" wrapText="1"/>
    </xf>
    <xf numFmtId="0" fontId="0" fillId="16" borderId="13" xfId="0" applyFill="1" applyBorder="1" applyAlignment="1">
      <alignment wrapText="1"/>
    </xf>
    <xf numFmtId="0" fontId="42" fillId="27" borderId="13" xfId="0" applyFont="1" applyFill="1" applyBorder="1" applyAlignment="1">
      <alignment horizontal="center" vertical="top" wrapText="1"/>
    </xf>
    <xf numFmtId="0" fontId="32" fillId="0" borderId="37" xfId="0" applyFont="1" applyBorder="1" applyAlignment="1">
      <alignment horizontal="left" vertical="top" wrapText="1"/>
    </xf>
    <xf numFmtId="0" fontId="33" fillId="0" borderId="13" xfId="1" applyBorder="1" applyAlignment="1" applyProtection="1">
      <alignment horizontal="center" vertical="center" wrapText="1"/>
    </xf>
    <xf numFmtId="0" fontId="43" fillId="0" borderId="38" xfId="1" applyFont="1" applyBorder="1" applyAlignment="1" applyProtection="1">
      <alignment horizontal="center" vertical="center" wrapText="1"/>
    </xf>
    <xf numFmtId="0" fontId="5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  <xf numFmtId="0" fontId="35" fillId="0" borderId="13" xfId="1" applyFont="1" applyBorder="1" applyAlignment="1" applyProtection="1">
      <alignment horizontal="center" vertical="center" wrapText="1"/>
    </xf>
    <xf numFmtId="0" fontId="43" fillId="0" borderId="13" xfId="1" applyFont="1" applyBorder="1" applyAlignment="1" applyProtection="1">
      <alignment horizontal="left" vertical="center" wrapText="1"/>
    </xf>
    <xf numFmtId="0" fontId="35" fillId="0" borderId="13" xfId="1" applyFont="1" applyBorder="1" applyAlignment="1" applyProtection="1">
      <alignment vertical="center" wrapText="1"/>
    </xf>
    <xf numFmtId="0" fontId="44" fillId="28" borderId="0" xfId="0" applyFont="1" applyFill="1" applyAlignment="1" applyProtection="1">
      <alignment horizontal="left" vertical="top" wrapText="1"/>
      <protection locked="0"/>
    </xf>
    <xf numFmtId="0" fontId="0" fillId="0" borderId="38" xfId="0" applyBorder="1" applyAlignment="1">
      <alignment horizontal="center" vertical="center" wrapText="1"/>
    </xf>
    <xf numFmtId="0" fontId="0" fillId="29" borderId="13" xfId="0" applyFill="1" applyBorder="1" applyAlignment="1">
      <alignment horizontal="center" vertical="center"/>
    </xf>
    <xf numFmtId="0" fontId="45" fillId="30" borderId="39" xfId="0" applyFont="1" applyFill="1" applyBorder="1" applyAlignment="1">
      <alignment horizontal="center" vertical="center" wrapText="1"/>
    </xf>
    <xf numFmtId="0" fontId="46" fillId="16" borderId="13" xfId="0" applyFont="1" applyFill="1" applyBorder="1" applyAlignment="1">
      <alignment horizontal="center" vertical="top" wrapText="1"/>
    </xf>
    <xf numFmtId="0" fontId="0" fillId="29" borderId="13" xfId="0" applyFill="1" applyBorder="1" applyAlignment="1">
      <alignment horizontal="left" vertical="center" wrapText="1"/>
    </xf>
    <xf numFmtId="0" fontId="0" fillId="29" borderId="0" xfId="0" applyFill="1"/>
    <xf numFmtId="0" fontId="4" fillId="19" borderId="13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0" fontId="4" fillId="19" borderId="13" xfId="0" applyFont="1" applyFill="1" applyBorder="1" applyAlignment="1">
      <alignment horizontal="center" vertical="center" wrapText="1"/>
    </xf>
    <xf numFmtId="0" fontId="4" fillId="20" borderId="13" xfId="0" applyFont="1" applyFill="1" applyBorder="1" applyAlignment="1">
      <alignment horizontal="center" vertical="center"/>
    </xf>
    <xf numFmtId="0" fontId="4" fillId="20" borderId="13" xfId="0" applyFont="1" applyFill="1" applyBorder="1" applyAlignment="1">
      <alignment horizontal="center" vertical="center" wrapText="1"/>
    </xf>
    <xf numFmtId="0" fontId="3" fillId="20" borderId="13" xfId="0" applyFont="1" applyFill="1" applyBorder="1" applyAlignment="1" applyProtection="1">
      <alignment horizontal="center" vertical="center" wrapText="1"/>
      <protection locked="0"/>
    </xf>
    <xf numFmtId="0" fontId="4" fillId="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 applyProtection="1">
      <alignment horizontal="center" vertical="center" wrapText="1"/>
      <protection locked="0"/>
    </xf>
    <xf numFmtId="0" fontId="3" fillId="21" borderId="13" xfId="0" applyFont="1" applyFill="1" applyBorder="1" applyAlignment="1">
      <alignment vertical="center" wrapText="1"/>
    </xf>
    <xf numFmtId="0" fontId="17" fillId="5" borderId="13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5" borderId="13" xfId="0" applyFont="1" applyFill="1" applyBorder="1" applyAlignment="1">
      <alignment horizontal="center" vertical="center" wrapText="1"/>
    </xf>
    <xf numFmtId="0" fontId="17" fillId="19" borderId="13" xfId="0" applyFont="1" applyFill="1" applyBorder="1" applyAlignment="1" applyProtection="1">
      <alignment horizontal="center" vertical="center" wrapText="1"/>
      <protection locked="0"/>
    </xf>
    <xf numFmtId="0" fontId="0" fillId="19" borderId="13" xfId="0" applyFont="1" applyFill="1" applyBorder="1" applyAlignment="1">
      <alignment horizontal="center" vertical="center" wrapText="1"/>
    </xf>
    <xf numFmtId="0" fontId="17" fillId="20" borderId="13" xfId="0" applyFont="1" applyFill="1" applyBorder="1" applyAlignment="1">
      <alignment horizontal="center" vertical="center"/>
    </xf>
    <xf numFmtId="0" fontId="0" fillId="20" borderId="13" xfId="0" applyFont="1" applyFill="1" applyBorder="1" applyAlignment="1">
      <alignment horizontal="center" vertical="center"/>
    </xf>
    <xf numFmtId="0" fontId="0" fillId="20" borderId="13" xfId="0" applyFont="1" applyFill="1" applyBorder="1" applyAlignment="1">
      <alignment horizontal="center" vertical="center" wrapText="1"/>
    </xf>
    <xf numFmtId="0" fontId="17" fillId="20" borderId="13" xfId="0" applyFont="1" applyFill="1" applyBorder="1" applyAlignment="1" applyProtection="1">
      <alignment horizontal="center" vertical="center" wrapText="1"/>
      <protection locked="0"/>
    </xf>
    <xf numFmtId="0" fontId="0" fillId="5" borderId="13" xfId="0" applyFont="1" applyFill="1" applyBorder="1" applyAlignment="1">
      <alignment horizontal="center" vertical="center"/>
    </xf>
    <xf numFmtId="0" fontId="17" fillId="5" borderId="13" xfId="0" applyFont="1" applyFill="1" applyBorder="1" applyAlignment="1" applyProtection="1">
      <alignment horizontal="center" vertical="center" wrapText="1"/>
      <protection locked="0"/>
    </xf>
    <xf numFmtId="0" fontId="47" fillId="0" borderId="13" xfId="1" applyFont="1" applyBorder="1" applyAlignment="1" applyProtection="1">
      <alignment horizontal="left" vertical="center" wrapText="1"/>
    </xf>
    <xf numFmtId="0" fontId="3" fillId="16" borderId="13" xfId="0" applyFont="1" applyFill="1" applyBorder="1" applyAlignment="1">
      <alignment horizontal="center" vertical="center"/>
    </xf>
    <xf numFmtId="0" fontId="3" fillId="16" borderId="32" xfId="0" applyFont="1" applyFill="1" applyBorder="1" applyAlignment="1">
      <alignment horizontal="center" vertical="center"/>
    </xf>
    <xf numFmtId="0" fontId="0" fillId="16" borderId="32" xfId="0" applyFill="1" applyBorder="1" applyAlignment="1">
      <alignment horizontal="center" vertical="center" wrapText="1"/>
    </xf>
    <xf numFmtId="0" fontId="0" fillId="0" borderId="38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17" borderId="0" xfId="0" applyFill="1"/>
    <xf numFmtId="0" fontId="48" fillId="17" borderId="0" xfId="0" applyFont="1" applyFill="1" applyAlignment="1">
      <alignment horizontal="center"/>
    </xf>
    <xf numFmtId="0" fontId="49" fillId="18" borderId="41" xfId="0" applyFont="1" applyFill="1" applyBorder="1" applyAlignment="1">
      <alignment horizontal="center"/>
    </xf>
    <xf numFmtId="0" fontId="49" fillId="18" borderId="42" xfId="0" applyFont="1" applyFill="1" applyBorder="1" applyAlignment="1">
      <alignment horizontal="center" wrapText="1"/>
    </xf>
    <xf numFmtId="0" fontId="50" fillId="17" borderId="0" xfId="0" applyFont="1" applyFill="1" applyAlignment="1">
      <alignment horizontal="left" vertical="center"/>
    </xf>
    <xf numFmtId="0" fontId="49" fillId="17" borderId="0" xfId="0" applyFont="1" applyFill="1" applyAlignment="1">
      <alignment horizontal="right" vertical="center"/>
    </xf>
    <xf numFmtId="0" fontId="41" fillId="31" borderId="13" xfId="0" applyFont="1" applyFill="1" applyBorder="1" applyAlignment="1">
      <alignment horizontal="center" vertical="center"/>
    </xf>
    <xf numFmtId="0" fontId="32" fillId="31" borderId="32" xfId="0" applyFont="1" applyFill="1" applyBorder="1" applyAlignment="1">
      <alignment vertical="center" wrapText="1"/>
    </xf>
    <xf numFmtId="0" fontId="0" fillId="16" borderId="13" xfId="0" applyFill="1" applyBorder="1" applyAlignment="1">
      <alignment horizontal="center" vertical="center"/>
    </xf>
    <xf numFmtId="0" fontId="41" fillId="32" borderId="37" xfId="0" applyFont="1" applyFill="1" applyBorder="1" applyAlignment="1">
      <alignment horizontal="center" vertical="center"/>
    </xf>
    <xf numFmtId="0" fontId="32" fillId="32" borderId="10" xfId="0" applyFont="1" applyFill="1" applyBorder="1" applyAlignment="1">
      <alignment vertical="center" wrapText="1"/>
    </xf>
    <xf numFmtId="0" fontId="0" fillId="16" borderId="37" xfId="0" applyFill="1" applyBorder="1" applyAlignment="1">
      <alignment horizontal="center" vertical="center"/>
    </xf>
    <xf numFmtId="0" fontId="41" fillId="31" borderId="37" xfId="0" applyFont="1" applyFill="1" applyBorder="1" applyAlignment="1">
      <alignment horizontal="center" vertical="center"/>
    </xf>
    <xf numFmtId="0" fontId="32" fillId="31" borderId="10" xfId="0" applyFont="1" applyFill="1" applyBorder="1" applyAlignment="1">
      <alignment vertical="center" wrapText="1"/>
    </xf>
    <xf numFmtId="0" fontId="32" fillId="32" borderId="0" xfId="0" applyFont="1" applyFill="1" applyAlignment="1">
      <alignment vertical="center" wrapText="1"/>
    </xf>
    <xf numFmtId="0" fontId="40" fillId="0" borderId="0" xfId="0" applyFont="1"/>
    <xf numFmtId="0" fontId="49" fillId="18" borderId="41" xfId="0" applyFont="1" applyFill="1" applyBorder="1" applyAlignment="1">
      <alignment horizontal="center" vertical="center"/>
    </xf>
    <xf numFmtId="0" fontId="49" fillId="17" borderId="0" xfId="0" applyFont="1" applyFill="1" applyAlignment="1">
      <alignment horizontal="center" vertical="center"/>
    </xf>
    <xf numFmtId="0" fontId="49" fillId="17" borderId="0" xfId="0" applyFont="1" applyFill="1" applyAlignment="1">
      <alignment horizontal="center" wrapText="1"/>
    </xf>
    <xf numFmtId="0" fontId="32" fillId="31" borderId="3" xfId="0" applyFont="1" applyFill="1" applyBorder="1" applyAlignment="1">
      <alignment vertical="center" wrapText="1"/>
    </xf>
    <xf numFmtId="0" fontId="32" fillId="32" borderId="32" xfId="0" applyFont="1" applyFill="1" applyBorder="1" applyAlignment="1">
      <alignment vertical="center" wrapText="1"/>
    </xf>
    <xf numFmtId="0" fontId="0" fillId="33" borderId="37" xfId="0" applyFill="1" applyBorder="1" applyAlignment="1">
      <alignment horizontal="center" vertical="center"/>
    </xf>
    <xf numFmtId="0" fontId="0" fillId="34" borderId="37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1" fillId="32" borderId="13" xfId="0" applyFont="1" applyFill="1" applyBorder="1" applyAlignment="1">
      <alignment horizontal="center" vertical="center"/>
    </xf>
    <xf numFmtId="0" fontId="32" fillId="31" borderId="10" xfId="0" applyFont="1" applyFill="1" applyBorder="1" applyAlignment="1" applyProtection="1">
      <alignment horizontal="left" vertical="center" wrapText="1"/>
      <protection locked="0"/>
    </xf>
    <xf numFmtId="0" fontId="52" fillId="35" borderId="49" xfId="0" applyFont="1" applyFill="1" applyBorder="1" applyAlignment="1">
      <alignment horizontal="center"/>
    </xf>
    <xf numFmtId="0" fontId="52" fillId="35" borderId="50" xfId="0" applyFont="1" applyFill="1" applyBorder="1" applyAlignment="1">
      <alignment horizontal="center"/>
    </xf>
    <xf numFmtId="0" fontId="52" fillId="35" borderId="10" xfId="0" applyFont="1" applyFill="1" applyBorder="1" applyAlignment="1">
      <alignment horizontal="center"/>
    </xf>
    <xf numFmtId="0" fontId="41" fillId="0" borderId="39" xfId="0" applyFont="1" applyBorder="1" applyAlignment="1">
      <alignment horizontal="center" vertical="center" wrapText="1"/>
    </xf>
    <xf numFmtId="0" fontId="41" fillId="31" borderId="10" xfId="0" applyFont="1" applyFill="1" applyBorder="1" applyAlignment="1">
      <alignment horizontal="center" vertical="center"/>
    </xf>
    <xf numFmtId="0" fontId="41" fillId="0" borderId="37" xfId="0" applyFont="1" applyBorder="1" applyAlignment="1">
      <alignment horizontal="center" vertical="top" wrapText="1"/>
    </xf>
    <xf numFmtId="0" fontId="41" fillId="0" borderId="37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41" fillId="0" borderId="38" xfId="0" applyFont="1" applyBorder="1" applyAlignment="1">
      <alignment horizontal="center" vertical="center" wrapText="1"/>
    </xf>
    <xf numFmtId="0" fontId="41" fillId="32" borderId="10" xfId="0" applyFont="1" applyFill="1" applyBorder="1" applyAlignment="1">
      <alignment horizontal="center" vertical="center"/>
    </xf>
    <xf numFmtId="0" fontId="32" fillId="0" borderId="3" xfId="0" applyFont="1" applyBorder="1" applyAlignment="1">
      <alignment horizontal="left" vertical="center" wrapText="1"/>
    </xf>
    <xf numFmtId="0" fontId="32" fillId="32" borderId="3" xfId="0" applyFont="1" applyFill="1" applyBorder="1" applyAlignment="1">
      <alignment vertical="center" wrapText="1"/>
    </xf>
    <xf numFmtId="0" fontId="41" fillId="32" borderId="3" xfId="0" applyFont="1" applyFill="1" applyBorder="1" applyAlignment="1">
      <alignment horizontal="center" vertical="center"/>
    </xf>
    <xf numFmtId="0" fontId="41" fillId="31" borderId="32" xfId="0" applyFont="1" applyFill="1" applyBorder="1" applyAlignment="1">
      <alignment horizontal="center" vertical="center"/>
    </xf>
    <xf numFmtId="0" fontId="41" fillId="0" borderId="39" xfId="0" applyFont="1" applyBorder="1" applyAlignment="1">
      <alignment horizontal="center" vertical="top" wrapText="1"/>
    </xf>
    <xf numFmtId="0" fontId="5" fillId="10" borderId="27" xfId="0" applyFont="1" applyFill="1" applyBorder="1" applyAlignment="1">
      <alignment horizontal="left" wrapText="1"/>
    </xf>
    <xf numFmtId="0" fontId="5" fillId="10" borderId="28" xfId="0" applyFont="1" applyFill="1" applyBorder="1" applyAlignment="1">
      <alignment horizontal="left"/>
    </xf>
    <xf numFmtId="0" fontId="5" fillId="10" borderId="28" xfId="0" applyFont="1" applyFill="1" applyBorder="1" applyAlignment="1">
      <alignment horizontal="left" wrapText="1"/>
    </xf>
    <xf numFmtId="0" fontId="5" fillId="10" borderId="30" xfId="0" applyFont="1" applyFill="1" applyBorder="1" applyAlignment="1">
      <alignment horizontal="left" wrapText="1"/>
    </xf>
    <xf numFmtId="0" fontId="14" fillId="10" borderId="31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28" fillId="17" borderId="33" xfId="0" applyFont="1" applyFill="1" applyBorder="1" applyAlignment="1">
      <alignment horizontal="left" vertical="center" wrapText="1"/>
    </xf>
    <xf numFmtId="0" fontId="14" fillId="3" borderId="34" xfId="0" applyFont="1" applyFill="1" applyBorder="1" applyAlignment="1">
      <alignment horizontal="left" vertical="center" wrapText="1"/>
    </xf>
    <xf numFmtId="0" fontId="0" fillId="0" borderId="0" xfId="0" applyFont="1" applyFill="1"/>
    <xf numFmtId="0" fontId="55" fillId="22" borderId="0" xfId="0" applyFont="1" applyFill="1"/>
    <xf numFmtId="0" fontId="3" fillId="19" borderId="36" xfId="0" applyFont="1" applyFill="1" applyBorder="1"/>
    <xf numFmtId="0" fontId="3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 wrapText="1"/>
    </xf>
    <xf numFmtId="0" fontId="5" fillId="19" borderId="0" xfId="0" applyFont="1" applyFill="1" applyBorder="1" applyAlignment="1" applyProtection="1">
      <alignment horizontal="center" vertical="center" wrapText="1"/>
      <protection locked="0"/>
    </xf>
    <xf numFmtId="0" fontId="0" fillId="19" borderId="0" xfId="0" applyFill="1" applyBorder="1" applyAlignment="1">
      <alignment horizontal="center" vertical="center" wrapText="1"/>
    </xf>
    <xf numFmtId="0" fontId="17" fillId="16" borderId="0" xfId="0" applyFont="1" applyFill="1" applyBorder="1" applyAlignment="1">
      <alignment horizontal="justify" vertical="center" wrapText="1"/>
    </xf>
    <xf numFmtId="0" fontId="0" fillId="16" borderId="13" xfId="0" applyFont="1" applyFill="1" applyBorder="1" applyAlignment="1">
      <alignment horizontal="center" vertical="center" wrapText="1"/>
    </xf>
    <xf numFmtId="0" fontId="0" fillId="19" borderId="40" xfId="0" applyFill="1" applyBorder="1" applyAlignment="1">
      <alignment horizontal="center" vertical="center" wrapText="1"/>
    </xf>
    <xf numFmtId="0" fontId="15" fillId="2" borderId="52" xfId="0" applyFont="1" applyFill="1" applyBorder="1"/>
    <xf numFmtId="0" fontId="0" fillId="2" borderId="52" xfId="0" applyFill="1" applyBorder="1" applyAlignment="1">
      <alignment horizontal="center" vertical="top" wrapText="1"/>
    </xf>
    <xf numFmtId="0" fontId="4" fillId="2" borderId="52" xfId="0" applyFont="1" applyFill="1" applyBorder="1" applyAlignment="1">
      <alignment horizontal="center" vertical="top" wrapText="1"/>
    </xf>
    <xf numFmtId="0" fontId="4" fillId="2" borderId="52" xfId="0" applyFont="1" applyFill="1" applyBorder="1" applyAlignment="1">
      <alignment horizontal="center" vertical="center" wrapText="1"/>
    </xf>
    <xf numFmtId="0" fontId="0" fillId="2" borderId="52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3" fillId="19" borderId="13" xfId="0" applyFont="1" applyFill="1" applyBorder="1" applyAlignment="1" applyProtection="1">
      <alignment horizontal="center" vertical="center" wrapText="1"/>
      <protection locked="0"/>
    </xf>
    <xf numFmtId="0" fontId="3" fillId="19" borderId="13" xfId="0" applyFont="1" applyFill="1" applyBorder="1" applyAlignment="1">
      <alignment vertical="center"/>
    </xf>
    <xf numFmtId="0" fontId="17" fillId="20" borderId="13" xfId="0" applyFont="1" applyFill="1" applyBorder="1" applyAlignment="1">
      <alignment vertical="center"/>
    </xf>
    <xf numFmtId="0" fontId="0" fillId="36" borderId="13" xfId="0" applyFill="1" applyBorder="1" applyAlignment="1">
      <alignment horizontal="center" vertical="center" wrapText="1"/>
    </xf>
    <xf numFmtId="0" fontId="3" fillId="16" borderId="32" xfId="0" applyFont="1" applyFill="1" applyBorder="1" applyAlignment="1">
      <alignment vertical="center"/>
    </xf>
    <xf numFmtId="0" fontId="3" fillId="9" borderId="9" xfId="0" applyFont="1" applyFill="1" applyBorder="1" applyAlignment="1">
      <alignment horizontal="center" vertical="center" wrapText="1"/>
    </xf>
    <xf numFmtId="0" fontId="17" fillId="19" borderId="13" xfId="0" applyFont="1" applyFill="1" applyBorder="1" applyAlignment="1">
      <alignment horizontal="left" vertical="center" wrapText="1"/>
    </xf>
    <xf numFmtId="3" fontId="3" fillId="24" borderId="5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21" borderId="13" xfId="0" applyFill="1" applyBorder="1" applyAlignment="1">
      <alignment horizontal="center" vertical="center" wrapText="1"/>
    </xf>
    <xf numFmtId="0" fontId="17" fillId="37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19" borderId="13" xfId="0" applyFill="1" applyBorder="1" applyAlignment="1">
      <alignment horizontal="center" vertical="center"/>
    </xf>
    <xf numFmtId="0" fontId="0" fillId="33" borderId="13" xfId="0" applyFill="1" applyBorder="1" applyAlignment="1">
      <alignment horizontal="center" vertical="center"/>
    </xf>
    <xf numFmtId="0" fontId="29" fillId="28" borderId="35" xfId="0" applyFont="1" applyFill="1" applyBorder="1" applyAlignment="1" applyProtection="1">
      <alignment horizontal="left" vertical="center" wrapText="1"/>
      <protection locked="0"/>
    </xf>
    <xf numFmtId="0" fontId="0" fillId="28" borderId="0" xfId="0" applyFill="1" applyAlignment="1">
      <alignment wrapText="1"/>
    </xf>
    <xf numFmtId="0" fontId="46" fillId="0" borderId="0" xfId="0" applyFont="1" applyAlignment="1">
      <alignment horizontal="left" wrapText="1"/>
    </xf>
    <xf numFmtId="0" fontId="5" fillId="3" borderId="4" xfId="0" applyFont="1" applyFill="1" applyBorder="1" applyAlignment="1">
      <alignment horizontal="center"/>
    </xf>
    <xf numFmtId="0" fontId="30" fillId="15" borderId="36" xfId="0" applyFont="1" applyFill="1" applyBorder="1" applyAlignment="1">
      <alignment horizontal="center" wrapText="1"/>
    </xf>
    <xf numFmtId="0" fontId="30" fillId="15" borderId="1" xfId="0" applyFont="1" applyFill="1" applyBorder="1" applyAlignment="1">
      <alignment horizontal="center" wrapText="1"/>
    </xf>
    <xf numFmtId="0" fontId="3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32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left" vertical="center" wrapText="1"/>
    </xf>
    <xf numFmtId="0" fontId="32" fillId="0" borderId="39" xfId="0" applyFont="1" applyBorder="1" applyAlignment="1">
      <alignment horizontal="left" vertical="center" wrapText="1"/>
    </xf>
    <xf numFmtId="0" fontId="32" fillId="0" borderId="51" xfId="0" applyFont="1" applyBorder="1" applyAlignment="1">
      <alignment horizontal="left" vertical="center" wrapText="1"/>
    </xf>
    <xf numFmtId="0" fontId="32" fillId="0" borderId="37" xfId="0" applyFont="1" applyBorder="1" applyAlignment="1">
      <alignment horizontal="left" vertical="center" wrapText="1"/>
    </xf>
    <xf numFmtId="0" fontId="51" fillId="35" borderId="43" xfId="0" applyFont="1" applyFill="1" applyBorder="1" applyAlignment="1">
      <alignment horizontal="center" wrapText="1"/>
    </xf>
    <xf numFmtId="0" fontId="51" fillId="35" borderId="44" xfId="0" applyFont="1" applyFill="1" applyBorder="1" applyAlignment="1">
      <alignment horizontal="center" wrapText="1"/>
    </xf>
    <xf numFmtId="0" fontId="51" fillId="35" borderId="45" xfId="0" applyFont="1" applyFill="1" applyBorder="1" applyAlignment="1">
      <alignment horizontal="center" wrapText="1"/>
    </xf>
    <xf numFmtId="0" fontId="52" fillId="35" borderId="46" xfId="0" applyFont="1" applyFill="1" applyBorder="1" applyAlignment="1">
      <alignment horizontal="center"/>
    </xf>
    <xf numFmtId="0" fontId="52" fillId="35" borderId="47" xfId="0" applyFont="1" applyFill="1" applyBorder="1" applyAlignment="1">
      <alignment horizontal="center"/>
    </xf>
    <xf numFmtId="0" fontId="52" fillId="35" borderId="48" xfId="0" applyFont="1" applyFill="1" applyBorder="1" applyAlignment="1">
      <alignment horizontal="center"/>
    </xf>
    <xf numFmtId="0" fontId="53" fillId="0" borderId="36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53" fillId="0" borderId="32" xfId="0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51"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  <color rgb="FF000080"/>
      <color rgb="FF3399FF"/>
      <color rgb="FFCCCCFF"/>
      <color rgb="FFFFFF66"/>
      <color rgb="FF0000FF"/>
      <color rgb="FFCCFF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y\nowy_dziekanat\ksztalcenie\KRK_plany_studiow\2016\Informatyka_1%20st-stacjonarne%20-%202016-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"/>
      <sheetName val="Tabela_efektow"/>
      <sheetName val="Wiedza"/>
      <sheetName val="Umiejetnosci"/>
      <sheetName val="Kompetencje"/>
      <sheetName val="Klasy przedmiotów"/>
      <sheetName val="Kompetencje_inzynierskie"/>
      <sheetName val="Opis_efektow_inz"/>
      <sheetName val="Statystyki"/>
      <sheetName val="Arkusz1"/>
    </sheetNames>
    <sheetDataSet>
      <sheetData sheetId="0">
        <row r="21">
          <cell r="E21">
            <v>169</v>
          </cell>
        </row>
        <row r="34">
          <cell r="E34">
            <v>180</v>
          </cell>
        </row>
        <row r="35">
          <cell r="J35">
            <v>60</v>
          </cell>
        </row>
        <row r="48">
          <cell r="E48">
            <v>210</v>
          </cell>
        </row>
        <row r="60">
          <cell r="E60">
            <v>195</v>
          </cell>
        </row>
        <row r="61">
          <cell r="J61">
            <v>60</v>
          </cell>
        </row>
        <row r="71">
          <cell r="E71">
            <v>210</v>
          </cell>
        </row>
        <row r="84">
          <cell r="E84">
            <v>210</v>
          </cell>
        </row>
        <row r="85">
          <cell r="J85">
            <v>60</v>
          </cell>
        </row>
        <row r="97">
          <cell r="E97">
            <v>90</v>
          </cell>
          <cell r="J97">
            <v>30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cs.put.poznan.pl/mnowak,%20wojciechowski.pl/4students" TargetMode="External"/><Relationship Id="rId1" Type="http://schemas.openxmlformats.org/officeDocument/2006/relationships/hyperlink" Target="http://www.cs.put.poznan.pl/msroczan/,%20wojciechowski.pl/4students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M82"/>
  <sheetViews>
    <sheetView tabSelected="1" topLeftCell="B31" zoomScale="70" zoomScaleNormal="70" zoomScaleSheetLayoutView="50" workbookViewId="0">
      <selection activeCell="Q43" sqref="Q43"/>
    </sheetView>
  </sheetViews>
  <sheetFormatPr defaultRowHeight="12.5" x14ac:dyDescent="0.25"/>
  <cols>
    <col min="1" max="1" width="3.7265625" hidden="1" customWidth="1"/>
    <col min="2" max="2" width="5.7265625" customWidth="1"/>
    <col min="3" max="3" width="55.26953125" customWidth="1"/>
    <col min="4" max="4" width="6.7265625" style="20" customWidth="1"/>
    <col min="5" max="6" width="4.7265625" style="20" customWidth="1"/>
    <col min="7" max="7" width="4.81640625" style="20" customWidth="1"/>
    <col min="8" max="8" width="5.453125" style="20" customWidth="1"/>
    <col min="9" max="9" width="6.26953125" style="20" customWidth="1"/>
    <col min="10" max="10" width="7" style="88" customWidth="1"/>
    <col min="11" max="11" width="9.1796875" style="89" hidden="1" customWidth="1"/>
    <col min="12" max="12" width="4.7265625" style="88" customWidth="1"/>
    <col min="13" max="13" width="2.7265625" style="88" hidden="1" customWidth="1"/>
    <col min="14" max="14" width="3.7265625" style="88" hidden="1" customWidth="1"/>
    <col min="15" max="15" width="8" style="88" customWidth="1"/>
    <col min="16" max="17" width="6.7265625" style="88" customWidth="1"/>
    <col min="18" max="18" width="24.7265625" customWidth="1"/>
    <col min="19" max="19" width="22.453125" customWidth="1"/>
    <col min="20" max="20" width="22.1796875" customWidth="1"/>
    <col min="21" max="21" width="44.1796875" customWidth="1"/>
  </cols>
  <sheetData>
    <row r="1" spans="1:21" x14ac:dyDescent="0.25">
      <c r="C1" t="s">
        <v>42</v>
      </c>
      <c r="D1"/>
      <c r="E1"/>
      <c r="F1"/>
      <c r="G1"/>
      <c r="H1"/>
      <c r="I1"/>
      <c r="J1" s="89"/>
      <c r="L1" s="89"/>
      <c r="M1" s="89"/>
      <c r="N1" s="89"/>
      <c r="O1" s="89"/>
      <c r="P1" s="89"/>
      <c r="Q1" s="89"/>
      <c r="R1" s="335" t="s">
        <v>230</v>
      </c>
      <c r="S1" s="335"/>
      <c r="T1" s="335"/>
    </row>
    <row r="2" spans="1:21" x14ac:dyDescent="0.25">
      <c r="C2" s="300" t="s">
        <v>244</v>
      </c>
      <c r="R2" s="335"/>
      <c r="S2" s="335"/>
      <c r="T2" s="335"/>
    </row>
    <row r="3" spans="1:21" ht="30" x14ac:dyDescent="0.6">
      <c r="A3" s="7"/>
      <c r="B3" s="14"/>
      <c r="C3" s="104" t="s">
        <v>62</v>
      </c>
      <c r="D3" s="16"/>
      <c r="E3" s="16"/>
      <c r="F3" s="16"/>
      <c r="G3" s="16"/>
      <c r="H3" s="16"/>
      <c r="I3" s="16"/>
      <c r="J3" s="173"/>
      <c r="K3" s="174"/>
      <c r="L3" s="190"/>
      <c r="M3" s="191"/>
      <c r="N3" s="124"/>
      <c r="O3" s="124"/>
      <c r="P3" s="124"/>
      <c r="Q3" s="124"/>
      <c r="R3" s="39"/>
      <c r="S3" s="39"/>
      <c r="T3" s="39"/>
    </row>
    <row r="4" spans="1:21" ht="23" x14ac:dyDescent="0.5">
      <c r="A4" s="9"/>
      <c r="B4" s="13"/>
      <c r="C4" s="118" t="s">
        <v>223</v>
      </c>
      <c r="D4" s="119"/>
      <c r="E4" s="119"/>
      <c r="F4" s="119"/>
      <c r="G4" s="119"/>
      <c r="H4" s="119"/>
      <c r="I4" s="119"/>
      <c r="J4" s="175"/>
      <c r="K4" s="176"/>
      <c r="L4" s="192"/>
      <c r="M4" s="193"/>
      <c r="N4" s="192"/>
      <c r="O4" s="192"/>
      <c r="P4" s="192"/>
      <c r="Q4" s="192"/>
      <c r="R4" s="120"/>
      <c r="S4" s="120"/>
      <c r="T4" s="120"/>
    </row>
    <row r="5" spans="1:21" ht="20" x14ac:dyDescent="0.4">
      <c r="A5" s="9"/>
      <c r="B5" s="13"/>
      <c r="C5" s="118" t="s">
        <v>231</v>
      </c>
      <c r="D5" s="119"/>
      <c r="E5" s="119"/>
      <c r="F5" s="119"/>
      <c r="G5" s="119"/>
      <c r="H5" s="119"/>
      <c r="I5" s="119"/>
      <c r="J5" s="175"/>
      <c r="K5" s="176"/>
      <c r="L5" s="192"/>
      <c r="M5" s="193"/>
      <c r="N5" s="192"/>
      <c r="O5" s="192"/>
      <c r="P5" s="192"/>
      <c r="Q5" s="192"/>
      <c r="R5" s="120"/>
      <c r="S5" s="120"/>
      <c r="T5" s="120"/>
    </row>
    <row r="6" spans="1:21" ht="20" x14ac:dyDescent="0.4">
      <c r="A6" s="9"/>
      <c r="B6" s="13"/>
      <c r="C6" s="118" t="s">
        <v>232</v>
      </c>
      <c r="D6" s="119"/>
      <c r="E6" s="119"/>
      <c r="F6" s="119"/>
      <c r="G6" s="119"/>
      <c r="H6" s="119"/>
      <c r="I6" s="119"/>
      <c r="J6" s="175"/>
      <c r="K6" s="176"/>
      <c r="L6" s="192"/>
      <c r="M6" s="193"/>
      <c r="N6" s="192"/>
      <c r="O6" s="192"/>
      <c r="P6" s="192"/>
      <c r="Q6" s="192"/>
      <c r="R6" s="120"/>
      <c r="S6" s="120"/>
      <c r="T6" s="120"/>
    </row>
    <row r="7" spans="1:21" ht="20" x14ac:dyDescent="0.4">
      <c r="A7" s="9"/>
      <c r="B7" s="13"/>
      <c r="C7" s="118" t="s">
        <v>52</v>
      </c>
      <c r="D7" s="119"/>
      <c r="E7" s="119"/>
      <c r="F7" s="119"/>
      <c r="G7" s="119"/>
      <c r="H7" s="119"/>
      <c r="I7" s="119"/>
      <c r="J7" s="175"/>
      <c r="K7" s="176"/>
      <c r="L7" s="192"/>
      <c r="M7" s="193"/>
      <c r="N7" s="192"/>
      <c r="O7" s="192"/>
      <c r="P7" s="192"/>
      <c r="Q7" s="192"/>
      <c r="R7" s="120"/>
      <c r="S7" s="120"/>
      <c r="T7" s="120"/>
    </row>
    <row r="8" spans="1:21" ht="20" x14ac:dyDescent="0.4">
      <c r="A8" s="9"/>
      <c r="B8" s="13"/>
      <c r="C8" s="118" t="s">
        <v>53</v>
      </c>
      <c r="D8" s="119"/>
      <c r="E8" s="119"/>
      <c r="F8" s="119"/>
      <c r="G8" s="119"/>
      <c r="H8" s="119"/>
      <c r="I8" s="119"/>
      <c r="J8" s="175"/>
      <c r="K8" s="176"/>
      <c r="L8" s="192"/>
      <c r="M8" s="193"/>
      <c r="N8" s="192"/>
      <c r="O8" s="192"/>
      <c r="P8" s="192"/>
      <c r="Q8" s="192"/>
      <c r="R8" s="120"/>
      <c r="S8" s="120"/>
      <c r="T8" s="120"/>
    </row>
    <row r="9" spans="1:21" ht="18" x14ac:dyDescent="0.4">
      <c r="A9" s="9"/>
      <c r="B9" s="13"/>
      <c r="C9" s="121" t="s">
        <v>61</v>
      </c>
      <c r="D9" s="119"/>
      <c r="E9" s="119"/>
      <c r="F9" s="119"/>
      <c r="G9" s="119"/>
      <c r="H9" s="119"/>
      <c r="I9" s="119"/>
      <c r="J9" s="175"/>
      <c r="K9" s="176"/>
      <c r="L9" s="194"/>
      <c r="M9" s="193"/>
      <c r="N9" s="192"/>
      <c r="O9" s="192"/>
      <c r="P9" s="192"/>
      <c r="Q9" s="192"/>
      <c r="R9" s="120"/>
      <c r="S9" s="120"/>
      <c r="T9" s="120"/>
    </row>
    <row r="10" spans="1:21" x14ac:dyDescent="0.25">
      <c r="A10" s="6"/>
      <c r="B10" s="12"/>
      <c r="C10" s="77" t="s">
        <v>58</v>
      </c>
      <c r="D10" s="30"/>
      <c r="E10" s="21"/>
      <c r="F10" s="21"/>
      <c r="G10" s="21"/>
      <c r="H10" s="21"/>
      <c r="I10" s="21"/>
      <c r="J10" s="177"/>
      <c r="K10" s="195" t="str">
        <f ca="1">MID(CELL("nazwa_pliku"),1+SEARCH("[",CELL("nazwa_pliku")),SEARCH("]",CELL("nazwa_pliku"))-SEARCH("[",CELL("nazwa_pliku"))-1)</f>
        <v>INF_2 st_ZTI (nstac) 2018.xlsx</v>
      </c>
      <c r="L10" s="196"/>
      <c r="M10" s="197"/>
      <c r="N10" s="124"/>
      <c r="O10" s="124"/>
      <c r="P10" s="124"/>
      <c r="Q10" s="124"/>
      <c r="R10" s="122"/>
      <c r="S10" s="41"/>
      <c r="T10" s="41"/>
    </row>
    <row r="11" spans="1:21" ht="13" x14ac:dyDescent="0.3">
      <c r="A11" s="48"/>
      <c r="B11" s="14"/>
      <c r="C11" s="49"/>
      <c r="D11" s="50"/>
      <c r="E11" s="51"/>
      <c r="F11" s="51"/>
      <c r="G11" s="51"/>
      <c r="H11" s="51"/>
      <c r="I11" s="51"/>
      <c r="J11" s="178"/>
      <c r="K11" s="198"/>
      <c r="L11" s="125"/>
      <c r="M11" s="199"/>
      <c r="N11" s="124"/>
      <c r="O11" s="124"/>
      <c r="P11" s="124"/>
      <c r="Q11" s="124"/>
      <c r="R11" s="336" t="s">
        <v>224</v>
      </c>
      <c r="S11" s="336"/>
      <c r="T11" s="336"/>
    </row>
    <row r="12" spans="1:21" ht="28.5" customHeight="1" x14ac:dyDescent="0.35">
      <c r="A12" s="48"/>
      <c r="B12" s="14"/>
      <c r="C12" s="301" t="s">
        <v>41</v>
      </c>
      <c r="D12" s="50"/>
      <c r="E12" s="51"/>
      <c r="F12" s="51"/>
      <c r="G12" s="51"/>
      <c r="H12" s="51"/>
      <c r="I12" s="51"/>
      <c r="J12" s="178"/>
      <c r="K12" s="198"/>
      <c r="L12" s="125"/>
      <c r="M12" s="199"/>
      <c r="N12" s="124"/>
      <c r="O12" s="124"/>
      <c r="P12" s="124"/>
      <c r="Q12" s="124"/>
      <c r="R12" s="212" t="s">
        <v>99</v>
      </c>
      <c r="S12" s="213" t="s">
        <v>100</v>
      </c>
      <c r="T12" s="213" t="s">
        <v>101</v>
      </c>
    </row>
    <row r="13" spans="1:21" ht="136" customHeight="1" x14ac:dyDescent="0.3">
      <c r="A13" s="1"/>
      <c r="B13" s="302"/>
      <c r="C13" s="309" t="s">
        <v>166</v>
      </c>
      <c r="D13" s="303"/>
      <c r="E13" s="303"/>
      <c r="F13" s="303"/>
      <c r="G13" s="303"/>
      <c r="H13" s="303"/>
      <c r="I13" s="303"/>
      <c r="J13" s="304"/>
      <c r="K13" s="305" t="str">
        <f ca="1">MID(CELL("nazwa_pliku"),1+SEARCH("[",CELL("nazwa_pliku")),SEARCH("]",CELL("nazwa_pliku"))-SEARCH("[",CELL("nazwa_pliku"))-1)</f>
        <v>INF_2 st_ZTI (nstac) 2018.xlsx</v>
      </c>
      <c r="L13" s="306"/>
      <c r="M13" s="307"/>
      <c r="N13" s="308"/>
      <c r="O13" s="308"/>
      <c r="P13" s="308"/>
      <c r="Q13" s="311"/>
      <c r="R13" s="310" t="s">
        <v>192</v>
      </c>
      <c r="S13" s="310" t="s">
        <v>193</v>
      </c>
      <c r="T13" s="221"/>
      <c r="U13" s="220"/>
    </row>
    <row r="14" spans="1:21" ht="15.5" x14ac:dyDescent="0.35">
      <c r="A14" s="1"/>
      <c r="C14" s="312" t="s">
        <v>10</v>
      </c>
      <c r="D14" s="313"/>
      <c r="E14" s="313"/>
      <c r="F14" s="313"/>
      <c r="G14" s="313"/>
      <c r="H14" s="314"/>
      <c r="I14" s="314"/>
      <c r="J14" s="315"/>
      <c r="K14" s="316"/>
      <c r="L14" s="317"/>
      <c r="M14" s="317"/>
      <c r="N14" s="318"/>
      <c r="O14" s="318"/>
      <c r="P14" s="318"/>
      <c r="Q14" s="318"/>
      <c r="R14" s="336" t="s">
        <v>224</v>
      </c>
      <c r="S14" s="336"/>
      <c r="T14" s="336"/>
    </row>
    <row r="15" spans="1:21" s="86" customFormat="1" ht="20" x14ac:dyDescent="0.25">
      <c r="A15" s="78" t="s">
        <v>0</v>
      </c>
      <c r="B15" s="79" t="s">
        <v>46</v>
      </c>
      <c r="C15" s="76" t="s">
        <v>59</v>
      </c>
      <c r="D15" s="80" t="s">
        <v>22</v>
      </c>
      <c r="E15" s="80" t="s">
        <v>11</v>
      </c>
      <c r="F15" s="80" t="s">
        <v>12</v>
      </c>
      <c r="G15" s="80" t="s">
        <v>13</v>
      </c>
      <c r="H15" s="80" t="s">
        <v>14</v>
      </c>
      <c r="I15" s="80" t="s">
        <v>23</v>
      </c>
      <c r="J15" s="80" t="s">
        <v>15</v>
      </c>
      <c r="K15" s="81" t="s">
        <v>20</v>
      </c>
      <c r="L15" s="82" t="s">
        <v>25</v>
      </c>
      <c r="M15" s="83" t="s">
        <v>21</v>
      </c>
      <c r="N15" s="84" t="s">
        <v>1</v>
      </c>
      <c r="O15" s="172" t="s">
        <v>64</v>
      </c>
      <c r="P15" s="172" t="s">
        <v>65</v>
      </c>
      <c r="Q15" s="126" t="s">
        <v>66</v>
      </c>
      <c r="R15" s="85" t="s">
        <v>4</v>
      </c>
      <c r="S15" s="85" t="s">
        <v>7</v>
      </c>
      <c r="T15" s="85" t="s">
        <v>5</v>
      </c>
    </row>
    <row r="16" spans="1:21" ht="52" customHeight="1" x14ac:dyDescent="0.25">
      <c r="A16" s="10" t="str">
        <f>IF(ISBLANK(B16),"",IF(ISNA(MATCH(B16,#REF!,0)),"?","+"))</f>
        <v>+</v>
      </c>
      <c r="B16" s="57">
        <v>1</v>
      </c>
      <c r="C16" s="61" t="s">
        <v>170</v>
      </c>
      <c r="D16" s="57" t="s">
        <v>16</v>
      </c>
      <c r="E16" s="57">
        <v>16</v>
      </c>
      <c r="F16" s="57"/>
      <c r="G16" s="57">
        <v>16</v>
      </c>
      <c r="H16" s="57"/>
      <c r="I16" s="57"/>
      <c r="J16" s="57">
        <v>4</v>
      </c>
      <c r="K16" s="224" t="e">
        <v>#REF!</v>
      </c>
      <c r="L16" s="225"/>
      <c r="M16" s="226" t="s">
        <v>167</v>
      </c>
      <c r="N16" s="227">
        <v>1</v>
      </c>
      <c r="O16" s="227"/>
      <c r="P16" s="227" t="s">
        <v>65</v>
      </c>
      <c r="Q16" s="227" t="s">
        <v>66</v>
      </c>
      <c r="R16" s="236" t="s">
        <v>184</v>
      </c>
      <c r="S16" s="236" t="s">
        <v>185</v>
      </c>
      <c r="T16" s="236" t="s">
        <v>155</v>
      </c>
    </row>
    <row r="17" spans="1:35" s="1" customFormat="1" ht="49" customHeight="1" x14ac:dyDescent="0.25">
      <c r="A17" s="52" t="str">
        <f>IF(ISBLANK(B17),"",IF(ISNA(MATCH(B17,#REF!,0)),"?","+"))</f>
        <v>+</v>
      </c>
      <c r="B17" s="109">
        <f t="shared" ref="B17:B23" si="0">B16+1</f>
        <v>2</v>
      </c>
      <c r="C17" s="112" t="s">
        <v>171</v>
      </c>
      <c r="D17" s="109"/>
      <c r="E17" s="109">
        <v>12</v>
      </c>
      <c r="F17" s="109"/>
      <c r="G17" s="109">
        <v>16</v>
      </c>
      <c r="H17" s="109"/>
      <c r="I17" s="109"/>
      <c r="J17" s="109">
        <v>3</v>
      </c>
      <c r="K17" s="228" t="e">
        <v>#REF!</v>
      </c>
      <c r="L17" s="229"/>
      <c r="M17" s="230" t="s">
        <v>167</v>
      </c>
      <c r="N17" s="229">
        <v>1</v>
      </c>
      <c r="O17" s="229"/>
      <c r="P17" s="229" t="s">
        <v>65</v>
      </c>
      <c r="Q17" s="229" t="s">
        <v>66</v>
      </c>
      <c r="R17" s="241" t="s">
        <v>148</v>
      </c>
      <c r="S17" s="241" t="s">
        <v>253</v>
      </c>
      <c r="T17" s="241" t="s">
        <v>155</v>
      </c>
    </row>
    <row r="18" spans="1:35" ht="52.5" customHeight="1" x14ac:dyDescent="0.25">
      <c r="A18" s="8" t="str">
        <f>IF(ISBLANK(B18),"",IF(ISNA(MATCH(B18,#REF!,0)),"?","+"))</f>
        <v>+</v>
      </c>
      <c r="B18" s="57">
        <f t="shared" si="0"/>
        <v>3</v>
      </c>
      <c r="C18" s="61" t="s">
        <v>172</v>
      </c>
      <c r="D18" s="57" t="s">
        <v>16</v>
      </c>
      <c r="E18" s="57">
        <v>16</v>
      </c>
      <c r="F18" s="57"/>
      <c r="G18" s="57">
        <v>16</v>
      </c>
      <c r="H18" s="57"/>
      <c r="I18" s="57"/>
      <c r="J18" s="57">
        <v>4</v>
      </c>
      <c r="K18" s="231" t="e">
        <v>#REF!</v>
      </c>
      <c r="L18" s="225"/>
      <c r="M18" s="232" t="s">
        <v>167</v>
      </c>
      <c r="N18" s="225" t="e">
        <v>#REF!</v>
      </c>
      <c r="O18" s="225"/>
      <c r="P18" s="225" t="s">
        <v>65</v>
      </c>
      <c r="Q18" s="225"/>
      <c r="R18" s="236" t="s">
        <v>182</v>
      </c>
      <c r="S18" s="236" t="s">
        <v>243</v>
      </c>
      <c r="T18" s="236" t="s">
        <v>186</v>
      </c>
    </row>
    <row r="19" spans="1:35" ht="74.150000000000006" customHeight="1" x14ac:dyDescent="0.25">
      <c r="A19" s="10" t="str">
        <f>IF(ISBLANK(B19),"",IF(ISNA(MATCH(B19,#REF!,0)),"?","+"))</f>
        <v>+</v>
      </c>
      <c r="B19" s="109">
        <f t="shared" si="0"/>
        <v>4</v>
      </c>
      <c r="C19" s="112" t="s">
        <v>173</v>
      </c>
      <c r="D19" s="109" t="s">
        <v>16</v>
      </c>
      <c r="E19" s="109">
        <v>16</v>
      </c>
      <c r="F19" s="109"/>
      <c r="G19" s="109">
        <v>16</v>
      </c>
      <c r="H19" s="109"/>
      <c r="I19" s="109"/>
      <c r="J19" s="109">
        <v>4</v>
      </c>
      <c r="K19" s="228" t="e">
        <v>#REF!</v>
      </c>
      <c r="L19" s="229"/>
      <c r="M19" s="230" t="s">
        <v>167</v>
      </c>
      <c r="N19" s="229" t="e">
        <v>#REF!</v>
      </c>
      <c r="O19" s="229"/>
      <c r="P19" s="229" t="s">
        <v>65</v>
      </c>
      <c r="Q19" s="229" t="s">
        <v>66</v>
      </c>
      <c r="R19" s="241" t="s">
        <v>181</v>
      </c>
      <c r="S19" s="241" t="s">
        <v>187</v>
      </c>
      <c r="T19" s="241" t="s">
        <v>155</v>
      </c>
    </row>
    <row r="20" spans="1:35" ht="56.5" customHeight="1" x14ac:dyDescent="0.25">
      <c r="A20" s="10"/>
      <c r="B20" s="105">
        <v>5</v>
      </c>
      <c r="C20" s="106" t="s">
        <v>174</v>
      </c>
      <c r="D20" s="105"/>
      <c r="E20" s="105">
        <v>12</v>
      </c>
      <c r="F20" s="105"/>
      <c r="G20" s="105">
        <v>16</v>
      </c>
      <c r="H20" s="105"/>
      <c r="I20" s="105"/>
      <c r="J20" s="105">
        <v>3</v>
      </c>
      <c r="K20" s="224"/>
      <c r="L20" s="227"/>
      <c r="M20" s="319"/>
      <c r="N20" s="227"/>
      <c r="O20" s="227"/>
      <c r="P20" s="227" t="s">
        <v>65</v>
      </c>
      <c r="Q20" s="227" t="s">
        <v>66</v>
      </c>
      <c r="R20" s="238" t="s">
        <v>148</v>
      </c>
      <c r="S20" s="238" t="s">
        <v>259</v>
      </c>
      <c r="T20" s="238" t="s">
        <v>155</v>
      </c>
    </row>
    <row r="21" spans="1:35" ht="42.75" customHeight="1" x14ac:dyDescent="0.25">
      <c r="A21" s="8" t="str">
        <f>IF(ISBLANK(B21),"",IF(ISNA(MATCH(B21,#REF!,0)),"?","+"))</f>
        <v>+</v>
      </c>
      <c r="B21" s="109">
        <v>6</v>
      </c>
      <c r="C21" s="112" t="s">
        <v>54</v>
      </c>
      <c r="D21" s="109"/>
      <c r="E21" s="109"/>
      <c r="F21" s="109">
        <v>20</v>
      </c>
      <c r="G21" s="109"/>
      <c r="H21" s="109"/>
      <c r="I21" s="109"/>
      <c r="J21" s="109">
        <v>1</v>
      </c>
      <c r="K21" s="113"/>
      <c r="L21" s="111"/>
      <c r="M21" s="180"/>
      <c r="N21" s="111"/>
      <c r="O21" s="111" t="s">
        <v>64</v>
      </c>
      <c r="P21" s="111"/>
      <c r="Q21" s="111"/>
      <c r="R21" s="111"/>
      <c r="S21" s="111" t="s">
        <v>233</v>
      </c>
      <c r="T21" s="111" t="s">
        <v>157</v>
      </c>
    </row>
    <row r="22" spans="1:35" ht="16.5" customHeight="1" x14ac:dyDescent="0.25">
      <c r="A22" s="10" t="str">
        <f>IF(ISBLANK(B22),"",IF(ISNA(MATCH(B22,#REF!,0)),"?","+"))</f>
        <v>+</v>
      </c>
      <c r="B22" s="105">
        <f t="shared" si="0"/>
        <v>7</v>
      </c>
      <c r="C22" s="320" t="s">
        <v>50</v>
      </c>
      <c r="D22" s="105"/>
      <c r="E22" s="105">
        <v>4</v>
      </c>
      <c r="F22" s="105"/>
      <c r="G22" s="105" t="s">
        <v>49</v>
      </c>
      <c r="H22" s="105"/>
      <c r="I22" s="105"/>
      <c r="J22" s="105"/>
      <c r="K22" s="107"/>
      <c r="L22" s="108"/>
      <c r="M22" s="179"/>
      <c r="N22" s="108"/>
      <c r="O22" s="108"/>
      <c r="P22" s="108"/>
      <c r="Q22" s="108"/>
      <c r="R22" s="108"/>
      <c r="S22" s="108" t="s">
        <v>151</v>
      </c>
      <c r="T22" s="108"/>
    </row>
    <row r="23" spans="1:35" ht="39" customHeight="1" x14ac:dyDescent="0.25">
      <c r="A23" s="8" t="str">
        <f>IF(ISBLANK(B23),"",IF(ISNA(MATCH(B23,#REF!,0)),"?","+"))</f>
        <v>+</v>
      </c>
      <c r="B23" s="109">
        <f t="shared" si="0"/>
        <v>8</v>
      </c>
      <c r="C23" s="321" t="s">
        <v>55</v>
      </c>
      <c r="D23" s="109"/>
      <c r="E23" s="109">
        <v>20</v>
      </c>
      <c r="F23" s="109">
        <v>10</v>
      </c>
      <c r="G23" s="109"/>
      <c r="H23" s="109"/>
      <c r="I23" s="109"/>
      <c r="J23" s="109">
        <v>4</v>
      </c>
      <c r="K23" s="113"/>
      <c r="L23" s="111"/>
      <c r="M23" s="180"/>
      <c r="N23" s="111"/>
      <c r="O23" s="111" t="s">
        <v>64</v>
      </c>
      <c r="P23" s="111" t="s">
        <v>65</v>
      </c>
      <c r="Q23" s="111"/>
      <c r="R23" s="322" t="s">
        <v>197</v>
      </c>
      <c r="S23" s="322" t="s">
        <v>198</v>
      </c>
      <c r="T23" s="111" t="s">
        <v>199</v>
      </c>
    </row>
    <row r="24" spans="1:35" ht="13" x14ac:dyDescent="0.3">
      <c r="A24" s="2"/>
      <c r="B24" s="53"/>
      <c r="C24" s="62"/>
      <c r="D24" s="63"/>
      <c r="E24" s="22">
        <f t="shared" ref="E24:K24" si="1">SUM(E16:E23)</f>
        <v>96</v>
      </c>
      <c r="F24" s="22">
        <f t="shared" si="1"/>
        <v>30</v>
      </c>
      <c r="G24" s="22">
        <f t="shared" si="1"/>
        <v>80</v>
      </c>
      <c r="H24" s="22">
        <f t="shared" si="1"/>
        <v>0</v>
      </c>
      <c r="I24" s="64">
        <f t="shared" si="1"/>
        <v>0</v>
      </c>
      <c r="J24" s="182">
        <f t="shared" si="1"/>
        <v>23</v>
      </c>
      <c r="K24" s="87" t="e">
        <f t="shared" si="1"/>
        <v>#REF!</v>
      </c>
      <c r="L24" s="201"/>
      <c r="M24" s="201"/>
      <c r="N24" s="124"/>
      <c r="O24" s="124"/>
      <c r="P24" s="124"/>
      <c r="Q24" s="124"/>
      <c r="R24" s="123"/>
      <c r="S24" s="11"/>
      <c r="T24" s="11"/>
    </row>
    <row r="25" spans="1:35" ht="23" x14ac:dyDescent="0.25">
      <c r="A25" s="1"/>
      <c r="B25" s="1"/>
      <c r="C25" s="31"/>
      <c r="D25" s="93" t="s">
        <v>19</v>
      </c>
      <c r="E25" s="94">
        <f>SUM(E24:I24)</f>
        <v>206</v>
      </c>
      <c r="F25" s="17"/>
      <c r="G25" s="17"/>
      <c r="H25" s="17"/>
      <c r="I25" s="17"/>
      <c r="J25" s="183"/>
      <c r="K25" s="200"/>
      <c r="L25" s="183"/>
      <c r="M25" s="183"/>
    </row>
    <row r="26" spans="1:35" ht="13" x14ac:dyDescent="0.25">
      <c r="A26" s="1"/>
      <c r="B26" s="1"/>
      <c r="C26" s="31"/>
      <c r="D26" s="27"/>
      <c r="E26" s="27"/>
      <c r="F26" s="17"/>
      <c r="G26" s="17"/>
      <c r="H26" s="17"/>
      <c r="I26" s="17"/>
      <c r="J26" s="183"/>
      <c r="K26" s="200"/>
      <c r="L26" s="183"/>
      <c r="M26" s="183"/>
    </row>
    <row r="27" spans="1:35" ht="15.5" x14ac:dyDescent="0.3">
      <c r="A27" s="1"/>
      <c r="C27" s="44" t="s">
        <v>17</v>
      </c>
      <c r="D27" s="17"/>
      <c r="E27" s="17"/>
      <c r="F27" s="17"/>
      <c r="G27" s="17"/>
      <c r="H27" s="17"/>
      <c r="I27" s="17"/>
      <c r="J27" s="183"/>
      <c r="K27" s="200"/>
      <c r="L27" s="183"/>
      <c r="M27" s="183"/>
      <c r="R27" s="336" t="s">
        <v>224</v>
      </c>
      <c r="S27" s="336"/>
      <c r="T27" s="336"/>
    </row>
    <row r="28" spans="1:35" s="89" customFormat="1" ht="21.65" customHeight="1" x14ac:dyDescent="0.25">
      <c r="A28" s="78" t="s">
        <v>0</v>
      </c>
      <c r="B28" s="79" t="s">
        <v>46</v>
      </c>
      <c r="C28" s="83" t="s">
        <v>59</v>
      </c>
      <c r="D28" s="80" t="s">
        <v>22</v>
      </c>
      <c r="E28" s="80" t="s">
        <v>11</v>
      </c>
      <c r="F28" s="80" t="s">
        <v>12</v>
      </c>
      <c r="G28" s="80" t="s">
        <v>13</v>
      </c>
      <c r="H28" s="80" t="s">
        <v>14</v>
      </c>
      <c r="I28" s="80" t="s">
        <v>23</v>
      </c>
      <c r="J28" s="80" t="s">
        <v>15</v>
      </c>
      <c r="K28" s="87" t="s">
        <v>20</v>
      </c>
      <c r="L28" s="83" t="s">
        <v>25</v>
      </c>
      <c r="M28" s="83" t="s">
        <v>21</v>
      </c>
      <c r="N28" s="124"/>
      <c r="O28" s="172" t="s">
        <v>64</v>
      </c>
      <c r="P28" s="172" t="s">
        <v>65</v>
      </c>
      <c r="Q28" s="126" t="s">
        <v>66</v>
      </c>
      <c r="R28" s="85" t="s">
        <v>4</v>
      </c>
      <c r="S28" s="85" t="s">
        <v>7</v>
      </c>
      <c r="T28" s="85" t="s">
        <v>5</v>
      </c>
    </row>
    <row r="29" spans="1:35" s="32" customFormat="1" ht="48.65" customHeight="1" x14ac:dyDescent="0.25">
      <c r="A29" s="34" t="str">
        <f>IF(ISBLANK(B29),"",IF(ISNA(MATCH(B29,#REF!,0)),"?","+"))</f>
        <v>+</v>
      </c>
      <c r="B29" s="57">
        <v>1</v>
      </c>
      <c r="C29" s="61" t="s">
        <v>175</v>
      </c>
      <c r="D29" s="57" t="s">
        <v>16</v>
      </c>
      <c r="E29" s="57">
        <v>16</v>
      </c>
      <c r="F29" s="57"/>
      <c r="G29" s="57">
        <v>18</v>
      </c>
      <c r="H29" s="57"/>
      <c r="I29" s="57"/>
      <c r="J29" s="57">
        <v>5</v>
      </c>
      <c r="K29" s="59" t="e">
        <v>#REF!</v>
      </c>
      <c r="L29" s="60"/>
      <c r="M29" s="181" t="s">
        <v>167</v>
      </c>
      <c r="N29" s="60">
        <v>2</v>
      </c>
      <c r="O29" s="60"/>
      <c r="P29" s="60" t="s">
        <v>65</v>
      </c>
      <c r="Q29" s="60"/>
      <c r="R29" s="236" t="s">
        <v>148</v>
      </c>
      <c r="S29" s="236" t="s">
        <v>169</v>
      </c>
      <c r="T29" s="236" t="s">
        <v>155</v>
      </c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</row>
    <row r="30" spans="1:35" ht="49" customHeight="1" x14ac:dyDescent="0.25">
      <c r="A30" s="8" t="str">
        <f>IF(ISBLANK(B30),"",IF(ISNA(MATCH(B30,#REF!,0)),"?","+"))</f>
        <v>+</v>
      </c>
      <c r="B30" s="109">
        <f t="shared" ref="B30:B35" si="2">B29+1</f>
        <v>2</v>
      </c>
      <c r="C30" s="233" t="s">
        <v>176</v>
      </c>
      <c r="D30" s="109" t="s">
        <v>16</v>
      </c>
      <c r="E30" s="109">
        <v>16</v>
      </c>
      <c r="F30" s="109"/>
      <c r="G30" s="109">
        <v>16</v>
      </c>
      <c r="H30" s="109"/>
      <c r="I30" s="109"/>
      <c r="J30" s="109">
        <v>4</v>
      </c>
      <c r="K30" s="113" t="e">
        <v>#REF!</v>
      </c>
      <c r="L30" s="111"/>
      <c r="M30" s="180" t="s">
        <v>167</v>
      </c>
      <c r="N30" s="111">
        <v>2</v>
      </c>
      <c r="O30" s="111"/>
      <c r="P30" s="111" t="s">
        <v>65</v>
      </c>
      <c r="Q30" s="111" t="s">
        <v>66</v>
      </c>
      <c r="R30" s="241" t="s">
        <v>148</v>
      </c>
      <c r="S30" s="241" t="s">
        <v>188</v>
      </c>
      <c r="T30" s="241" t="s">
        <v>155</v>
      </c>
    </row>
    <row r="31" spans="1:35" ht="60.65" customHeight="1" x14ac:dyDescent="0.25">
      <c r="A31" s="10" t="str">
        <f>IF(ISBLANK(B31),"",IF(ISNA(MATCH(B31,#REF!,0)),"?","+"))</f>
        <v>+</v>
      </c>
      <c r="B31" s="57">
        <f t="shared" si="2"/>
        <v>3</v>
      </c>
      <c r="C31" s="65" t="s">
        <v>177</v>
      </c>
      <c r="D31" s="57" t="s">
        <v>16</v>
      </c>
      <c r="E31" s="57">
        <v>16</v>
      </c>
      <c r="F31" s="57"/>
      <c r="G31" s="57">
        <v>18</v>
      </c>
      <c r="H31" s="57"/>
      <c r="I31" s="57"/>
      <c r="J31" s="57">
        <v>4</v>
      </c>
      <c r="K31" s="184" t="e">
        <v>#REF!</v>
      </c>
      <c r="L31" s="60"/>
      <c r="M31" s="179" t="s">
        <v>167</v>
      </c>
      <c r="N31" s="108">
        <v>2</v>
      </c>
      <c r="O31" s="108"/>
      <c r="P31" s="108" t="s">
        <v>65</v>
      </c>
      <c r="Q31" s="108"/>
      <c r="R31" s="236" t="s">
        <v>254</v>
      </c>
      <c r="S31" s="236" t="s">
        <v>255</v>
      </c>
      <c r="T31" s="236" t="s">
        <v>189</v>
      </c>
    </row>
    <row r="32" spans="1:35" ht="41.25" customHeight="1" x14ac:dyDescent="0.25">
      <c r="A32" s="8" t="str">
        <f>IF(ISBLANK(B32),"",IF(ISNA(MATCH(B32,#REF!,0)),"?","+"))</f>
        <v>+</v>
      </c>
      <c r="B32" s="109">
        <f t="shared" si="2"/>
        <v>4</v>
      </c>
      <c r="C32" s="112" t="s">
        <v>54</v>
      </c>
      <c r="D32" s="109"/>
      <c r="E32" s="109"/>
      <c r="F32" s="109">
        <v>20</v>
      </c>
      <c r="G32" s="109"/>
      <c r="H32" s="109"/>
      <c r="I32" s="109"/>
      <c r="J32" s="109">
        <v>1</v>
      </c>
      <c r="K32" s="113" t="e">
        <f>IF(AND(NOT(ISBLANK(#REF!)),OR(ISNA(MATCH(#REF!,#REF!,0)),#REF!="Podst")),"Podst?",IF(AND(NOT(ISBLANK(#REF!)),OR(ISNA(MATCH(#REF!,#REF!,0)),#REF!="Kier")),"Kier?",IF(AND(NOT(ISBLANK(#REF!)),OR(ISNA(MATCH(#REF!,#REF!,0)),#REF!="Inne")),"Inne?",SUM(E32:I32))))</f>
        <v>#REF!</v>
      </c>
      <c r="L32" s="111"/>
      <c r="M32" s="179" t="str">
        <f>IF(AND(ISNA(MATCH($B32,#REF!,0)),ISNA(MATCH($B32,#REF!,0))),"","*")</f>
        <v>*</v>
      </c>
      <c r="N32" s="111">
        <f>N31</f>
        <v>2</v>
      </c>
      <c r="O32" s="111" t="s">
        <v>64</v>
      </c>
      <c r="P32" s="111"/>
      <c r="Q32" s="111"/>
      <c r="R32" s="111"/>
      <c r="S32" s="111" t="s">
        <v>233</v>
      </c>
      <c r="T32" s="111" t="s">
        <v>157</v>
      </c>
    </row>
    <row r="33" spans="1:117" ht="45.75" customHeight="1" x14ac:dyDescent="0.25">
      <c r="A33" s="10" t="s">
        <v>102</v>
      </c>
      <c r="B33" s="57">
        <f t="shared" si="2"/>
        <v>5</v>
      </c>
      <c r="C33" s="61" t="s">
        <v>56</v>
      </c>
      <c r="D33" s="57"/>
      <c r="E33" s="57">
        <v>16</v>
      </c>
      <c r="F33" s="57"/>
      <c r="G33" s="57"/>
      <c r="H33" s="57"/>
      <c r="I33" s="57"/>
      <c r="J33" s="57">
        <v>1</v>
      </c>
      <c r="K33" s="184"/>
      <c r="L33" s="60"/>
      <c r="M33" s="179"/>
      <c r="N33" s="108"/>
      <c r="O33" s="108"/>
      <c r="P33" s="108" t="s">
        <v>65</v>
      </c>
      <c r="Q33" s="108"/>
      <c r="R33" s="60" t="s">
        <v>200</v>
      </c>
      <c r="S33" s="60" t="s">
        <v>235</v>
      </c>
      <c r="T33" s="60" t="s">
        <v>154</v>
      </c>
    </row>
    <row r="34" spans="1:117" ht="52.5" customHeight="1" x14ac:dyDescent="0.25">
      <c r="A34" s="10" t="str">
        <f>IF(ISBLANK(B34),"",IF(ISNA(MATCH(B34,#REF!,0)),"?","+"))</f>
        <v>+</v>
      </c>
      <c r="B34" s="109">
        <f t="shared" si="2"/>
        <v>6</v>
      </c>
      <c r="C34" s="110" t="s">
        <v>225</v>
      </c>
      <c r="D34" s="109"/>
      <c r="E34" s="109">
        <v>16</v>
      </c>
      <c r="F34" s="109"/>
      <c r="G34" s="109"/>
      <c r="H34" s="109">
        <v>16</v>
      </c>
      <c r="I34" s="109"/>
      <c r="J34" s="109">
        <v>4</v>
      </c>
      <c r="K34" s="113"/>
      <c r="L34" s="111" t="s">
        <v>26</v>
      </c>
      <c r="M34" s="180"/>
      <c r="N34" s="111"/>
      <c r="O34" s="111"/>
      <c r="P34" s="111" t="s">
        <v>65</v>
      </c>
      <c r="Q34" s="111" t="s">
        <v>66</v>
      </c>
      <c r="R34" s="111" t="s">
        <v>148</v>
      </c>
      <c r="S34" s="111" t="s">
        <v>239</v>
      </c>
      <c r="T34" s="111" t="s">
        <v>199</v>
      </c>
    </row>
    <row r="35" spans="1:117" ht="58.5" customHeight="1" x14ac:dyDescent="0.25">
      <c r="A35" s="10"/>
      <c r="B35" s="57">
        <f t="shared" si="2"/>
        <v>7</v>
      </c>
      <c r="C35" s="65" t="s">
        <v>226</v>
      </c>
      <c r="D35" s="57"/>
      <c r="E35" s="57">
        <v>16</v>
      </c>
      <c r="F35" s="57"/>
      <c r="G35" s="57">
        <v>16</v>
      </c>
      <c r="H35" s="57"/>
      <c r="I35" s="57"/>
      <c r="J35" s="57">
        <v>4</v>
      </c>
      <c r="K35" s="59"/>
      <c r="L35" s="60" t="s">
        <v>26</v>
      </c>
      <c r="M35" s="181"/>
      <c r="N35" s="60"/>
      <c r="O35" s="60"/>
      <c r="P35" s="60" t="s">
        <v>65</v>
      </c>
      <c r="Q35" s="60"/>
      <c r="R35" s="60" t="s">
        <v>237</v>
      </c>
      <c r="S35" s="60" t="s">
        <v>240</v>
      </c>
      <c r="T35" s="60" t="s">
        <v>199</v>
      </c>
    </row>
    <row r="36" spans="1:117" ht="13" x14ac:dyDescent="0.3">
      <c r="A36" s="2"/>
      <c r="B36" s="53"/>
      <c r="C36" s="53"/>
      <c r="D36" s="54"/>
      <c r="E36" s="22">
        <f t="shared" ref="E36:K36" si="3">SUM(E29:E35)</f>
        <v>96</v>
      </c>
      <c r="F36" s="22">
        <f t="shared" si="3"/>
        <v>20</v>
      </c>
      <c r="G36" s="22">
        <f t="shared" si="3"/>
        <v>68</v>
      </c>
      <c r="H36" s="55">
        <f t="shared" si="3"/>
        <v>16</v>
      </c>
      <c r="I36" s="56">
        <f t="shared" si="3"/>
        <v>0</v>
      </c>
      <c r="J36" s="185">
        <f t="shared" si="3"/>
        <v>23</v>
      </c>
      <c r="K36" s="87" t="e">
        <f t="shared" si="3"/>
        <v>#REF!</v>
      </c>
      <c r="L36" s="201"/>
      <c r="M36" s="201"/>
      <c r="N36" s="124"/>
      <c r="O36" s="124"/>
      <c r="P36" s="124"/>
      <c r="Q36" s="124"/>
      <c r="R36" s="46"/>
      <c r="S36" s="47"/>
      <c r="T36" s="47"/>
    </row>
    <row r="37" spans="1:117" ht="26.25" customHeight="1" x14ac:dyDescent="0.25">
      <c r="A37" s="1"/>
      <c r="B37" s="1"/>
      <c r="C37" s="1"/>
      <c r="D37" s="93" t="s">
        <v>19</v>
      </c>
      <c r="E37" s="94">
        <f>SUM(E36:I36)</f>
        <v>200</v>
      </c>
      <c r="F37" s="17"/>
      <c r="G37" s="17"/>
      <c r="H37" s="24" t="s">
        <v>24</v>
      </c>
      <c r="I37" s="26"/>
      <c r="J37" s="186">
        <f>J24+J36</f>
        <v>46</v>
      </c>
      <c r="K37" s="200"/>
      <c r="L37" s="183"/>
      <c r="M37" s="183"/>
    </row>
    <row r="38" spans="1:117" s="15" customFormat="1" ht="6.65" customHeight="1" x14ac:dyDescent="0.25">
      <c r="D38" s="35"/>
      <c r="E38" s="36"/>
      <c r="F38" s="37"/>
      <c r="G38" s="37"/>
      <c r="H38" s="38"/>
      <c r="I38" s="38"/>
      <c r="J38" s="187"/>
      <c r="K38" s="202"/>
      <c r="L38" s="203"/>
      <c r="M38" s="203"/>
      <c r="N38" s="203"/>
      <c r="O38" s="203"/>
      <c r="P38" s="203"/>
      <c r="Q38" s="203"/>
    </row>
    <row r="39" spans="1:117" ht="4.5" customHeight="1" x14ac:dyDescent="0.25">
      <c r="A39" s="1"/>
      <c r="B39" s="1"/>
      <c r="C39" s="1"/>
      <c r="D39" s="27"/>
      <c r="E39" s="27"/>
      <c r="F39" s="17"/>
      <c r="G39" s="17"/>
      <c r="H39" s="17"/>
      <c r="I39" s="17"/>
      <c r="J39" s="183"/>
      <c r="K39" s="200"/>
      <c r="L39" s="183"/>
      <c r="M39" s="183"/>
    </row>
    <row r="40" spans="1:117" ht="15.5" x14ac:dyDescent="0.35">
      <c r="A40" s="1"/>
      <c r="C40" s="45" t="s">
        <v>18</v>
      </c>
      <c r="D40" s="17"/>
      <c r="E40" s="17"/>
      <c r="F40" s="17"/>
      <c r="G40" s="17"/>
      <c r="H40" s="17"/>
      <c r="I40" s="17"/>
      <c r="J40" s="183"/>
      <c r="K40" s="200"/>
      <c r="L40" s="183"/>
      <c r="M40" s="183"/>
      <c r="R40" s="336" t="s">
        <v>224</v>
      </c>
      <c r="S40" s="336"/>
      <c r="T40" s="336"/>
    </row>
    <row r="41" spans="1:117" s="86" customFormat="1" ht="18" customHeight="1" x14ac:dyDescent="0.25">
      <c r="A41" s="90" t="s">
        <v>0</v>
      </c>
      <c r="B41" s="79" t="s">
        <v>46</v>
      </c>
      <c r="C41" s="76" t="s">
        <v>59</v>
      </c>
      <c r="D41" s="80" t="s">
        <v>22</v>
      </c>
      <c r="E41" s="80" t="s">
        <v>11</v>
      </c>
      <c r="F41" s="80" t="s">
        <v>12</v>
      </c>
      <c r="G41" s="80" t="s">
        <v>13</v>
      </c>
      <c r="H41" s="80" t="s">
        <v>14</v>
      </c>
      <c r="I41" s="80" t="s">
        <v>23</v>
      </c>
      <c r="J41" s="80" t="s">
        <v>15</v>
      </c>
      <c r="K41" s="81" t="s">
        <v>20</v>
      </c>
      <c r="L41" s="83" t="s">
        <v>25</v>
      </c>
      <c r="M41" s="83" t="s">
        <v>21</v>
      </c>
      <c r="N41" s="124"/>
      <c r="O41" s="172" t="s">
        <v>64</v>
      </c>
      <c r="P41" s="172" t="s">
        <v>65</v>
      </c>
      <c r="Q41" s="126" t="s">
        <v>66</v>
      </c>
      <c r="R41" s="85" t="s">
        <v>4</v>
      </c>
      <c r="S41" s="85" t="s">
        <v>7</v>
      </c>
      <c r="T41" s="85" t="s">
        <v>5</v>
      </c>
    </row>
    <row r="42" spans="1:117" ht="48.65" customHeight="1" x14ac:dyDescent="0.25">
      <c r="A42" s="10" t="str">
        <f>IF(ISBLANK(B42),"",IF(ISNA(MATCH(B42,#REF!,0)),"?","+"))</f>
        <v>+</v>
      </c>
      <c r="B42" s="57">
        <v>1</v>
      </c>
      <c r="C42" s="65" t="s">
        <v>178</v>
      </c>
      <c r="D42" s="234" t="s">
        <v>16</v>
      </c>
      <c r="E42" s="234">
        <v>16</v>
      </c>
      <c r="F42" s="234"/>
      <c r="G42" s="234">
        <v>16</v>
      </c>
      <c r="H42" s="234"/>
      <c r="I42" s="234"/>
      <c r="J42" s="234">
        <v>4</v>
      </c>
      <c r="K42" s="235" t="e">
        <v>#REF!</v>
      </c>
      <c r="L42" s="236"/>
      <c r="M42" s="237" t="s">
        <v>167</v>
      </c>
      <c r="N42" s="238">
        <v>3</v>
      </c>
      <c r="O42" s="238"/>
      <c r="P42" s="238" t="s">
        <v>65</v>
      </c>
      <c r="Q42" s="238"/>
      <c r="R42" s="236" t="s">
        <v>184</v>
      </c>
      <c r="S42" s="236" t="s">
        <v>263</v>
      </c>
      <c r="T42" s="236" t="s">
        <v>154</v>
      </c>
    </row>
    <row r="43" spans="1:117" ht="80.5" customHeight="1" x14ac:dyDescent="0.25">
      <c r="A43" s="8" t="str">
        <f>IF(ISBLANK(B43),"",IF(ISNA(MATCH(B43,#REF!,0)),"?","+"))</f>
        <v>+</v>
      </c>
      <c r="B43" s="109">
        <f>B42+1</f>
        <v>2</v>
      </c>
      <c r="C43" s="110" t="s">
        <v>179</v>
      </c>
      <c r="D43" s="239" t="s">
        <v>16</v>
      </c>
      <c r="E43" s="239">
        <v>16</v>
      </c>
      <c r="F43" s="239"/>
      <c r="G43" s="239">
        <v>16</v>
      </c>
      <c r="H43" s="239"/>
      <c r="I43" s="239"/>
      <c r="J43" s="239">
        <v>4</v>
      </c>
      <c r="K43" s="240" t="e">
        <v>#REF!</v>
      </c>
      <c r="L43" s="241"/>
      <c r="M43" s="242" t="s">
        <v>167</v>
      </c>
      <c r="N43" s="241">
        <v>3</v>
      </c>
      <c r="O43" s="241"/>
      <c r="P43" s="241" t="s">
        <v>65</v>
      </c>
      <c r="Q43" s="241"/>
      <c r="R43" s="241" t="s">
        <v>260</v>
      </c>
      <c r="S43" s="241" t="s">
        <v>261</v>
      </c>
      <c r="T43" s="241" t="s">
        <v>262</v>
      </c>
    </row>
    <row r="44" spans="1:117" s="32" customFormat="1" ht="66.650000000000006" customHeight="1" x14ac:dyDescent="0.25">
      <c r="A44" s="34" t="str">
        <f>IF(ISBLANK(B44),"",IF(ISNA(MATCH(B44,#REF!,0)),"?","+"))</f>
        <v>+</v>
      </c>
      <c r="B44" s="57">
        <f>B43+1</f>
        <v>3</v>
      </c>
      <c r="C44" s="65" t="s">
        <v>180</v>
      </c>
      <c r="D44" s="234" t="s">
        <v>16</v>
      </c>
      <c r="E44" s="234">
        <v>16</v>
      </c>
      <c r="F44" s="234"/>
      <c r="G44" s="234">
        <v>18</v>
      </c>
      <c r="H44" s="234"/>
      <c r="I44" s="234"/>
      <c r="J44" s="234">
        <v>4</v>
      </c>
      <c r="K44" s="243" t="e">
        <v>#REF!</v>
      </c>
      <c r="L44" s="236"/>
      <c r="M44" s="244" t="s">
        <v>167</v>
      </c>
      <c r="N44" s="236" t="e">
        <v>#REF!</v>
      </c>
      <c r="O44" s="236"/>
      <c r="P44" s="236" t="s">
        <v>65</v>
      </c>
      <c r="Q44" s="236" t="s">
        <v>66</v>
      </c>
      <c r="R44" s="236" t="s">
        <v>183</v>
      </c>
      <c r="S44" s="236" t="s">
        <v>190</v>
      </c>
      <c r="T44" s="236" t="s">
        <v>241</v>
      </c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</row>
    <row r="45" spans="1:117" s="32" customFormat="1" ht="48" customHeight="1" x14ac:dyDescent="0.25">
      <c r="A45" s="34"/>
      <c r="B45" s="109">
        <v>4</v>
      </c>
      <c r="C45" s="110" t="s">
        <v>222</v>
      </c>
      <c r="D45" s="239"/>
      <c r="E45" s="239">
        <v>16</v>
      </c>
      <c r="F45" s="239"/>
      <c r="G45" s="239">
        <v>16</v>
      </c>
      <c r="H45" s="239"/>
      <c r="I45" s="239"/>
      <c r="J45" s="239">
        <v>4</v>
      </c>
      <c r="K45" s="240"/>
      <c r="L45" s="241" t="s">
        <v>26</v>
      </c>
      <c r="M45" s="242"/>
      <c r="N45" s="241"/>
      <c r="O45" s="241"/>
      <c r="P45" s="241" t="s">
        <v>65</v>
      </c>
      <c r="Q45" s="241" t="s">
        <v>66</v>
      </c>
      <c r="R45" s="328" t="s">
        <v>237</v>
      </c>
      <c r="S45" s="328" t="s">
        <v>238</v>
      </c>
      <c r="T45" s="241" t="s">
        <v>154</v>
      </c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</row>
    <row r="46" spans="1:117" s="32" customFormat="1" ht="53.5" customHeight="1" x14ac:dyDescent="0.25">
      <c r="A46" s="34"/>
      <c r="B46" s="57">
        <v>5</v>
      </c>
      <c r="C46" s="65" t="s">
        <v>227</v>
      </c>
      <c r="D46" s="234"/>
      <c r="E46" s="234">
        <v>16</v>
      </c>
      <c r="F46" s="234"/>
      <c r="G46" s="234"/>
      <c r="H46" s="234">
        <v>16</v>
      </c>
      <c r="I46" s="234"/>
      <c r="J46" s="234">
        <v>4</v>
      </c>
      <c r="K46" s="243"/>
      <c r="L46" s="236" t="s">
        <v>26</v>
      </c>
      <c r="M46" s="244"/>
      <c r="N46" s="236"/>
      <c r="O46" s="236"/>
      <c r="P46" s="236" t="s">
        <v>65</v>
      </c>
      <c r="Q46" s="236" t="s">
        <v>66</v>
      </c>
      <c r="R46" s="236" t="s">
        <v>237</v>
      </c>
      <c r="S46" s="236" t="s">
        <v>242</v>
      </c>
      <c r="T46" s="236" t="s">
        <v>154</v>
      </c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</row>
    <row r="47" spans="1:117" ht="46.5" customHeight="1" x14ac:dyDescent="0.25">
      <c r="A47" s="8"/>
      <c r="B47" s="114">
        <v>6</v>
      </c>
      <c r="C47" s="115" t="s">
        <v>57</v>
      </c>
      <c r="D47" s="109"/>
      <c r="E47" s="116"/>
      <c r="F47" s="116">
        <v>20</v>
      </c>
      <c r="G47" s="116"/>
      <c r="H47" s="116"/>
      <c r="I47" s="116"/>
      <c r="J47" s="116">
        <v>1</v>
      </c>
      <c r="K47" s="113"/>
      <c r="L47" s="111"/>
      <c r="M47" s="180"/>
      <c r="N47" s="111"/>
      <c r="O47" s="111" t="s">
        <v>64</v>
      </c>
      <c r="P47" s="111"/>
      <c r="Q47" s="111"/>
      <c r="R47" s="111" t="s">
        <v>103</v>
      </c>
      <c r="S47" s="111" t="s">
        <v>152</v>
      </c>
      <c r="T47" s="117" t="s">
        <v>157</v>
      </c>
    </row>
    <row r="48" spans="1:117" ht="65.5" customHeight="1" x14ac:dyDescent="0.25">
      <c r="A48" s="8"/>
      <c r="B48" s="246">
        <v>7</v>
      </c>
      <c r="C48" s="323" t="s">
        <v>168</v>
      </c>
      <c r="D48" s="247"/>
      <c r="E48" s="247"/>
      <c r="F48" s="247"/>
      <c r="G48" s="247"/>
      <c r="H48" s="247">
        <v>16</v>
      </c>
      <c r="I48" s="247"/>
      <c r="J48" s="247">
        <v>2</v>
      </c>
      <c r="K48" s="248"/>
      <c r="L48" s="248"/>
      <c r="M48" s="248"/>
      <c r="N48" s="248" t="s">
        <v>66</v>
      </c>
      <c r="O48" s="248"/>
      <c r="P48" s="248"/>
      <c r="Q48" s="60" t="s">
        <v>66</v>
      </c>
      <c r="R48" s="60" t="s">
        <v>194</v>
      </c>
      <c r="S48" s="60" t="s">
        <v>195</v>
      </c>
      <c r="T48" s="60" t="s">
        <v>196</v>
      </c>
    </row>
    <row r="49" spans="1:20" ht="13" x14ac:dyDescent="0.3">
      <c r="A49" s="2"/>
      <c r="B49" s="2"/>
      <c r="C49" s="2"/>
      <c r="D49" s="28"/>
      <c r="E49" s="23">
        <f t="shared" ref="E49:J49" si="4">SUM(E42:E48)</f>
        <v>80</v>
      </c>
      <c r="F49" s="23">
        <f t="shared" si="4"/>
        <v>20</v>
      </c>
      <c r="G49" s="23">
        <f t="shared" si="4"/>
        <v>66</v>
      </c>
      <c r="H49" s="23">
        <f t="shared" si="4"/>
        <v>32</v>
      </c>
      <c r="I49" s="25">
        <f t="shared" si="4"/>
        <v>0</v>
      </c>
      <c r="J49" s="188">
        <f t="shared" si="4"/>
        <v>23</v>
      </c>
      <c r="K49" s="87" t="e">
        <f t="shared" ref="K49" si="5">SUM(K42:K47)</f>
        <v>#REF!</v>
      </c>
      <c r="L49" s="201"/>
      <c r="M49" s="201"/>
      <c r="N49" s="124"/>
      <c r="O49" s="124"/>
      <c r="P49" s="124"/>
      <c r="Q49" s="124"/>
      <c r="R49" s="46"/>
      <c r="S49" s="47"/>
      <c r="T49" s="47"/>
    </row>
    <row r="50" spans="1:20" ht="23" x14ac:dyDescent="0.25">
      <c r="A50" s="1"/>
      <c r="B50" s="1"/>
      <c r="C50" s="1"/>
      <c r="D50" s="93" t="s">
        <v>19</v>
      </c>
      <c r="E50" s="94">
        <f>SUM(E49:I49)</f>
        <v>198</v>
      </c>
      <c r="F50" s="17"/>
      <c r="G50" s="17"/>
      <c r="H50" s="17"/>
      <c r="I50" s="17"/>
      <c r="J50" s="183"/>
      <c r="K50" s="200"/>
      <c r="L50" s="183"/>
      <c r="M50" s="183"/>
    </row>
    <row r="51" spans="1:20" ht="13" x14ac:dyDescent="0.25">
      <c r="A51" s="1"/>
      <c r="B51" s="1"/>
      <c r="C51" s="1"/>
      <c r="D51" s="33"/>
      <c r="E51" s="27"/>
      <c r="F51" s="17"/>
      <c r="G51" s="17"/>
      <c r="H51" s="17"/>
      <c r="I51" s="17"/>
      <c r="J51" s="183"/>
      <c r="K51" s="200"/>
      <c r="L51" s="183"/>
      <c r="M51" s="183"/>
    </row>
    <row r="52" spans="1:20" ht="15.5" x14ac:dyDescent="0.3">
      <c r="A52" s="1"/>
      <c r="C52" s="44" t="s">
        <v>48</v>
      </c>
      <c r="D52" s="17"/>
      <c r="E52" s="17"/>
      <c r="F52" s="17"/>
      <c r="G52" s="17"/>
      <c r="H52" s="17"/>
      <c r="I52" s="17"/>
      <c r="J52" s="183"/>
      <c r="K52" s="200"/>
      <c r="L52" s="183"/>
      <c r="M52" s="183"/>
      <c r="R52" s="336" t="s">
        <v>224</v>
      </c>
      <c r="S52" s="336"/>
      <c r="T52" s="336"/>
    </row>
    <row r="53" spans="1:20" s="86" customFormat="1" ht="18" customHeight="1" x14ac:dyDescent="0.25">
      <c r="A53" s="92"/>
      <c r="B53" s="79" t="s">
        <v>46</v>
      </c>
      <c r="C53" s="83" t="s">
        <v>59</v>
      </c>
      <c r="D53" s="80" t="s">
        <v>22</v>
      </c>
      <c r="E53" s="80" t="s">
        <v>11</v>
      </c>
      <c r="F53" s="80" t="s">
        <v>12</v>
      </c>
      <c r="G53" s="80" t="s">
        <v>13</v>
      </c>
      <c r="H53" s="80" t="s">
        <v>14</v>
      </c>
      <c r="I53" s="80" t="s">
        <v>23</v>
      </c>
      <c r="J53" s="80" t="s">
        <v>15</v>
      </c>
      <c r="K53" s="87" t="s">
        <v>20</v>
      </c>
      <c r="L53" s="83" t="s">
        <v>25</v>
      </c>
      <c r="M53" s="83" t="s">
        <v>21</v>
      </c>
      <c r="N53" s="124"/>
      <c r="O53" s="172" t="s">
        <v>64</v>
      </c>
      <c r="P53" s="172" t="s">
        <v>65</v>
      </c>
      <c r="Q53" s="126" t="s">
        <v>66</v>
      </c>
      <c r="R53" s="85" t="s">
        <v>4</v>
      </c>
      <c r="S53" s="85" t="s">
        <v>7</v>
      </c>
      <c r="T53" s="85" t="s">
        <v>5</v>
      </c>
    </row>
    <row r="54" spans="1:20" ht="95.15" customHeight="1" x14ac:dyDescent="0.25">
      <c r="A54" s="1"/>
      <c r="B54" s="57">
        <v>1</v>
      </c>
      <c r="C54" s="58" t="s">
        <v>40</v>
      </c>
      <c r="D54" s="57"/>
      <c r="E54" s="57"/>
      <c r="F54" s="57"/>
      <c r="G54" s="57"/>
      <c r="H54" s="57"/>
      <c r="I54" s="57"/>
      <c r="J54" s="57">
        <v>14</v>
      </c>
      <c r="K54" s="59" t="e">
        <f>IF(AND(NOT(ISBLANK(#REF!)),OR(ISNA(MATCH(#REF!,#REF!,0)),#REF!="Podst")),"Podst?",IF(AND(NOT(ISBLANK(#REF!)),OR(ISNA(MATCH(#REF!,#REF!,0)),#REF!="Kier")),"Kier?",IF(AND(NOT(ISBLANK(#REF!)),OR(ISNA(MATCH(#REF!,#REF!,0)),#REF!="Inne")),"Inne?",SUM(E54:I54))))</f>
        <v>#REF!</v>
      </c>
      <c r="L54" s="60" t="s">
        <v>26</v>
      </c>
      <c r="M54" s="181" t="str">
        <f>IF(AND(ISNA(MATCH($B54,#REF!,0)),ISNA(MATCH($B54,#REF!,0))),"","*")</f>
        <v>*</v>
      </c>
      <c r="N54" s="60">
        <v>2</v>
      </c>
      <c r="O54" s="60"/>
      <c r="P54" s="60"/>
      <c r="Q54" s="60" t="s">
        <v>66</v>
      </c>
      <c r="R54" s="60" t="s">
        <v>149</v>
      </c>
      <c r="S54" s="60" t="s">
        <v>234</v>
      </c>
      <c r="T54" s="60" t="s">
        <v>158</v>
      </c>
    </row>
    <row r="55" spans="1:20" ht="37" customHeight="1" x14ac:dyDescent="0.25">
      <c r="A55" s="1"/>
      <c r="B55" s="109">
        <v>2</v>
      </c>
      <c r="C55" s="110" t="s">
        <v>218</v>
      </c>
      <c r="D55" s="109"/>
      <c r="E55" s="109">
        <v>16</v>
      </c>
      <c r="F55" s="109">
        <v>12</v>
      </c>
      <c r="G55" s="109"/>
      <c r="H55" s="109"/>
      <c r="I55" s="109"/>
      <c r="J55" s="109">
        <v>3</v>
      </c>
      <c r="K55" s="113"/>
      <c r="L55" s="111" t="s">
        <v>26</v>
      </c>
      <c r="M55" s="180"/>
      <c r="N55" s="111"/>
      <c r="O55" s="111" t="s">
        <v>64</v>
      </c>
      <c r="P55" s="111"/>
      <c r="Q55" s="111"/>
      <c r="R55" s="111"/>
      <c r="S55" s="111" t="s">
        <v>153</v>
      </c>
      <c r="T55" s="111" t="s">
        <v>147</v>
      </c>
    </row>
    <row r="56" spans="1:20" ht="50.5" customHeight="1" x14ac:dyDescent="0.25">
      <c r="A56" s="1"/>
      <c r="B56" s="105">
        <v>3</v>
      </c>
      <c r="C56" s="325" t="s">
        <v>219</v>
      </c>
      <c r="D56" s="105"/>
      <c r="E56" s="105">
        <v>16</v>
      </c>
      <c r="F56" s="105">
        <v>12</v>
      </c>
      <c r="G56" s="105"/>
      <c r="H56" s="105"/>
      <c r="I56" s="105"/>
      <c r="J56" s="105">
        <v>3</v>
      </c>
      <c r="K56" s="107"/>
      <c r="L56" s="108" t="s">
        <v>26</v>
      </c>
      <c r="M56" s="179"/>
      <c r="N56" s="108"/>
      <c r="O56" s="108" t="s">
        <v>64</v>
      </c>
      <c r="P56" s="108"/>
      <c r="Q56" s="108"/>
      <c r="R56" s="108" t="s">
        <v>150</v>
      </c>
      <c r="S56" s="108" t="s">
        <v>201</v>
      </c>
      <c r="T56" s="108" t="s">
        <v>156</v>
      </c>
    </row>
    <row r="57" spans="1:20" ht="46" customHeight="1" x14ac:dyDescent="0.25">
      <c r="A57" s="1"/>
      <c r="B57" s="109">
        <v>4</v>
      </c>
      <c r="C57" s="112" t="s">
        <v>51</v>
      </c>
      <c r="D57" s="109"/>
      <c r="E57" s="109"/>
      <c r="F57" s="109"/>
      <c r="G57" s="109"/>
      <c r="H57" s="109"/>
      <c r="I57" s="109">
        <v>16</v>
      </c>
      <c r="J57" s="109">
        <v>1</v>
      </c>
      <c r="K57" s="113" t="e">
        <f>IF(AND(NOT(ISBLANK(#REF!)),OR(ISNA(MATCH(#REF!,#REF!,0)),#REF!="Podst")),"Podst?",IF(AND(NOT(ISBLANK(#REF!)),OR(ISNA(MATCH(#REF!,#REF!,0)),#REF!="Kier")),"Kier?",IF(AND(NOT(ISBLANK(#REF!)),OR(ISNA(MATCH(#REF!,#REF!,0)),#REF!="Inne")),"Inne?",SUM(E57:I57))))</f>
        <v>#REF!</v>
      </c>
      <c r="L57" s="111"/>
      <c r="M57" s="180" t="str">
        <f>IF(AND(ISNA(MATCH($B57,#REF!,0)),ISNA(MATCH($B57,#REF!,0))),"","*")</f>
        <v>*</v>
      </c>
      <c r="N57" s="111">
        <f>N54</f>
        <v>2</v>
      </c>
      <c r="O57" s="111"/>
      <c r="P57" s="111"/>
      <c r="Q57" s="111" t="s">
        <v>66</v>
      </c>
      <c r="R57" s="241" t="s">
        <v>202</v>
      </c>
      <c r="S57" s="111" t="s">
        <v>236</v>
      </c>
      <c r="T57" s="111" t="s">
        <v>196</v>
      </c>
    </row>
    <row r="58" spans="1:20" ht="13" x14ac:dyDescent="0.3">
      <c r="A58" s="1"/>
      <c r="B58" s="53"/>
      <c r="C58" s="53"/>
      <c r="D58" s="54"/>
      <c r="E58" s="22">
        <f t="shared" ref="E58:K58" si="6">SUM(E54:E57)</f>
        <v>32</v>
      </c>
      <c r="F58" s="22">
        <f t="shared" si="6"/>
        <v>24</v>
      </c>
      <c r="G58" s="22">
        <f t="shared" si="6"/>
        <v>0</v>
      </c>
      <c r="H58" s="55">
        <f t="shared" si="6"/>
        <v>0</v>
      </c>
      <c r="I58" s="56">
        <f t="shared" si="6"/>
        <v>16</v>
      </c>
      <c r="J58" s="185">
        <f t="shared" si="6"/>
        <v>21</v>
      </c>
      <c r="K58" s="87" t="e">
        <f t="shared" si="6"/>
        <v>#REF!</v>
      </c>
      <c r="L58" s="201"/>
      <c r="M58" s="201"/>
      <c r="N58" s="124"/>
      <c r="O58" s="124"/>
      <c r="P58" s="124"/>
      <c r="Q58" s="124"/>
      <c r="R58" s="46"/>
      <c r="S58" s="47"/>
      <c r="T58" s="47"/>
    </row>
    <row r="59" spans="1:20" ht="26" x14ac:dyDescent="0.25">
      <c r="A59" s="1"/>
      <c r="B59" s="1"/>
      <c r="C59" s="1"/>
      <c r="D59" s="93" t="s">
        <v>19</v>
      </c>
      <c r="E59" s="94">
        <f>SUM(E58:I58)</f>
        <v>72</v>
      </c>
      <c r="F59" s="17"/>
      <c r="G59" s="17"/>
      <c r="H59" s="24" t="s">
        <v>24</v>
      </c>
      <c r="I59" s="26"/>
      <c r="J59" s="186">
        <f>J49+J58</f>
        <v>44</v>
      </c>
      <c r="K59" s="200"/>
      <c r="L59" s="183"/>
      <c r="M59" s="183"/>
    </row>
    <row r="60" spans="1:20" ht="13" hidden="1" x14ac:dyDescent="0.25">
      <c r="A60" s="1"/>
      <c r="B60" s="1"/>
      <c r="C60" s="1"/>
      <c r="D60" s="33"/>
      <c r="E60" s="27"/>
      <c r="F60" s="17"/>
      <c r="G60" s="17"/>
      <c r="H60" s="17"/>
      <c r="I60" s="17"/>
      <c r="J60" s="183"/>
      <c r="K60" s="200"/>
      <c r="L60" s="183"/>
      <c r="M60" s="183"/>
    </row>
    <row r="61" spans="1:20" ht="13" hidden="1" x14ac:dyDescent="0.25">
      <c r="A61" s="1"/>
      <c r="B61" s="1"/>
      <c r="C61" s="1"/>
      <c r="D61" s="33"/>
      <c r="E61" s="27"/>
      <c r="F61" s="17"/>
      <c r="G61" s="17"/>
      <c r="H61" s="17"/>
      <c r="I61" s="17"/>
      <c r="J61" s="183"/>
      <c r="K61" s="200"/>
      <c r="L61" s="183"/>
      <c r="M61" s="183"/>
    </row>
    <row r="62" spans="1:20" ht="13" x14ac:dyDescent="0.25">
      <c r="A62" s="1"/>
      <c r="B62" s="1"/>
      <c r="C62" s="1"/>
      <c r="D62" s="27"/>
      <c r="E62" s="27"/>
      <c r="F62" s="17"/>
      <c r="G62" s="17"/>
      <c r="H62" s="17"/>
      <c r="I62" s="17"/>
      <c r="J62" s="183"/>
      <c r="K62" s="200"/>
      <c r="L62" s="183"/>
      <c r="M62" s="183"/>
    </row>
    <row r="63" spans="1:20" ht="13" x14ac:dyDescent="0.3">
      <c r="A63" s="2"/>
      <c r="B63" s="2"/>
      <c r="C63" s="66" t="s">
        <v>47</v>
      </c>
      <c r="D63" s="28"/>
      <c r="E63" s="23">
        <f>SUM(E24,E36,E49,E58)</f>
        <v>304</v>
      </c>
      <c r="F63" s="23">
        <f>SUM(F24,F36,F49,F58)</f>
        <v>94</v>
      </c>
      <c r="G63" s="23">
        <f>SUM(G24,G36,G49,G58)</f>
        <v>214</v>
      </c>
      <c r="H63" s="23">
        <f>SUM(H24,H36,H49,H58)</f>
        <v>48</v>
      </c>
      <c r="I63" s="25">
        <f>SUM(_sem1,_sem2,_sem3,I58)</f>
        <v>16</v>
      </c>
      <c r="J63" s="324">
        <f>SUM(J24,J36,J49,J58)</f>
        <v>90</v>
      </c>
      <c r="K63" s="204" t="e">
        <f>SUM(#REF!)</f>
        <v>#REF!</v>
      </c>
      <c r="L63" s="201"/>
      <c r="M63" s="201"/>
      <c r="R63" s="97"/>
      <c r="S63" s="97"/>
      <c r="T63" s="97"/>
    </row>
    <row r="64" spans="1:20" ht="23" x14ac:dyDescent="0.25">
      <c r="A64" s="1"/>
      <c r="B64" s="1"/>
      <c r="C64" s="1"/>
      <c r="D64" s="95" t="s">
        <v>19</v>
      </c>
      <c r="E64" s="96">
        <f>SUM(suma1,suma2,suma3,E59)</f>
        <v>676</v>
      </c>
      <c r="F64" s="17"/>
      <c r="G64" s="17"/>
      <c r="H64" s="17"/>
      <c r="I64" s="17"/>
      <c r="J64" s="183"/>
      <c r="L64" s="183"/>
      <c r="M64" s="183"/>
      <c r="R64" s="97"/>
      <c r="S64" s="5"/>
      <c r="T64" s="5"/>
    </row>
    <row r="65" spans="1:13" x14ac:dyDescent="0.25">
      <c r="A65" s="1"/>
      <c r="B65" s="1"/>
      <c r="C65" s="1"/>
      <c r="D65" s="17"/>
      <c r="E65" s="17"/>
      <c r="F65" s="17"/>
      <c r="G65" s="17"/>
      <c r="H65" s="17"/>
      <c r="I65" s="17"/>
      <c r="J65" s="183"/>
      <c r="K65" s="200"/>
      <c r="L65" s="183"/>
      <c r="M65" s="183"/>
    </row>
    <row r="66" spans="1:13" ht="15.5" x14ac:dyDescent="0.25">
      <c r="A66" s="1"/>
      <c r="B66" s="1"/>
      <c r="C66" s="3" t="s">
        <v>28</v>
      </c>
      <c r="D66" s="18"/>
      <c r="E66" s="98"/>
      <c r="F66" s="98"/>
      <c r="G66" s="98"/>
      <c r="H66" s="98"/>
      <c r="I66" s="98"/>
      <c r="J66" s="100"/>
      <c r="K66" s="99"/>
      <c r="L66" s="100"/>
      <c r="M66" s="183"/>
    </row>
    <row r="67" spans="1:13" x14ac:dyDescent="0.25">
      <c r="A67" s="1"/>
      <c r="B67" s="1"/>
      <c r="C67" s="4"/>
      <c r="D67" s="29"/>
      <c r="E67" s="17"/>
      <c r="F67" s="17"/>
      <c r="G67" s="17"/>
      <c r="H67" s="17"/>
      <c r="I67" s="17"/>
      <c r="J67" s="183"/>
      <c r="K67" s="200"/>
      <c r="L67" s="183"/>
      <c r="M67" s="183"/>
    </row>
    <row r="68" spans="1:13" ht="13" x14ac:dyDescent="0.3">
      <c r="A68" s="1"/>
      <c r="B68" s="1"/>
      <c r="C68" s="292" t="s">
        <v>43</v>
      </c>
      <c r="D68" s="171">
        <f>SUM(suma1,suma2,suma3,$E$59)</f>
        <v>676</v>
      </c>
      <c r="E68" s="17"/>
      <c r="F68" s="17"/>
      <c r="G68" s="17"/>
      <c r="H68" s="17"/>
      <c r="I68" s="17"/>
      <c r="J68" s="183"/>
      <c r="K68" s="200"/>
      <c r="L68" s="183"/>
      <c r="M68" s="183"/>
    </row>
    <row r="69" spans="1:13" ht="13" x14ac:dyDescent="0.3">
      <c r="A69" s="1"/>
      <c r="B69" s="5"/>
      <c r="C69" s="293" t="s">
        <v>44</v>
      </c>
      <c r="D69" s="326">
        <v>60</v>
      </c>
      <c r="E69" s="19"/>
      <c r="F69" s="19"/>
      <c r="G69" s="19"/>
      <c r="H69" s="19"/>
      <c r="I69" s="19"/>
      <c r="J69" s="189"/>
      <c r="K69" s="200"/>
      <c r="L69" s="183"/>
      <c r="M69" s="183"/>
    </row>
    <row r="70" spans="1:13" ht="13" x14ac:dyDescent="0.3">
      <c r="A70" s="1"/>
      <c r="B70" s="5"/>
      <c r="C70" s="293" t="s">
        <v>45</v>
      </c>
      <c r="D70" s="127">
        <f>SUM(D68:D69)</f>
        <v>736</v>
      </c>
      <c r="E70" s="19"/>
      <c r="F70" s="19"/>
      <c r="G70" s="19"/>
      <c r="H70" s="19"/>
      <c r="I70" s="19"/>
      <c r="J70" s="189"/>
      <c r="K70" s="200"/>
      <c r="L70" s="183"/>
      <c r="M70" s="183"/>
    </row>
    <row r="71" spans="1:13" ht="26" hidden="1" x14ac:dyDescent="0.3">
      <c r="C71" s="294" t="s">
        <v>67</v>
      </c>
      <c r="D71" s="128">
        <f>0.5*90*25</f>
        <v>1125</v>
      </c>
    </row>
    <row r="72" spans="1:13" ht="13" x14ac:dyDescent="0.3">
      <c r="C72" s="293" t="s">
        <v>29</v>
      </c>
      <c r="D72" s="127">
        <v>90</v>
      </c>
    </row>
    <row r="73" spans="1:13" ht="13" x14ac:dyDescent="0.3">
      <c r="C73" s="293" t="s">
        <v>60</v>
      </c>
      <c r="D73" s="129">
        <f>SUMIF(L16:L60,"=obi",J16:J60)</f>
        <v>36</v>
      </c>
      <c r="G73" s="67"/>
    </row>
    <row r="74" spans="1:13" ht="26" x14ac:dyDescent="0.3">
      <c r="C74" s="295" t="s">
        <v>63</v>
      </c>
      <c r="D74" s="130">
        <f>0.3*90</f>
        <v>27</v>
      </c>
    </row>
    <row r="75" spans="1:13" ht="26" x14ac:dyDescent="0.25">
      <c r="C75" s="296" t="s">
        <v>247</v>
      </c>
      <c r="D75" s="131">
        <f>SUM(F63:I63)</f>
        <v>372</v>
      </c>
    </row>
    <row r="76" spans="1:13" ht="52" x14ac:dyDescent="0.25">
      <c r="C76" s="297" t="s">
        <v>220</v>
      </c>
      <c r="D76" s="132">
        <f>SUMIF(P16:P61,"=Prakt.",J16:J61)</f>
        <v>64</v>
      </c>
    </row>
    <row r="77" spans="1:13" ht="52" x14ac:dyDescent="0.25">
      <c r="C77" s="298" t="s">
        <v>68</v>
      </c>
      <c r="D77" s="132">
        <f>SUMIF(Q16:Q61,"=Bad.",J16:J61)</f>
        <v>51</v>
      </c>
      <c r="L77" s="205"/>
    </row>
    <row r="78" spans="1:13" ht="52" x14ac:dyDescent="0.25">
      <c r="C78" s="298" t="s">
        <v>69</v>
      </c>
      <c r="D78" s="132">
        <f>(D77/D72)*100</f>
        <v>56.666666666666664</v>
      </c>
    </row>
    <row r="79" spans="1:13" ht="26" x14ac:dyDescent="0.25">
      <c r="C79" s="299" t="s">
        <v>221</v>
      </c>
      <c r="D79" s="132">
        <f>SUMIF(O16:O61,"=Podst.",J16:J61)</f>
        <v>13</v>
      </c>
    </row>
    <row r="81" spans="3:17" ht="113.15" customHeight="1" x14ac:dyDescent="0.25">
      <c r="C81" s="217" t="s">
        <v>245</v>
      </c>
      <c r="J81" s="20"/>
      <c r="K81" s="330"/>
      <c r="L81" s="330"/>
      <c r="M81" s="330"/>
      <c r="N81" s="330"/>
      <c r="O81"/>
      <c r="P81"/>
      <c r="Q81"/>
    </row>
    <row r="82" spans="3:17" ht="348.75" customHeight="1" x14ac:dyDescent="0.25">
      <c r="C82" s="333" t="s">
        <v>246</v>
      </c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</row>
  </sheetData>
  <mergeCells count="7">
    <mergeCell ref="C82:Q82"/>
    <mergeCell ref="R1:T2"/>
    <mergeCell ref="R11:T11"/>
    <mergeCell ref="R52:T52"/>
    <mergeCell ref="R14:T14"/>
    <mergeCell ref="R27:T27"/>
    <mergeCell ref="R40:T40"/>
  </mergeCells>
  <phoneticPr fontId="0" type="noConversion"/>
  <conditionalFormatting sqref="L29:L35 L13 L16:L23 L42:L47 L57">
    <cfRule type="expression" dxfId="50" priority="98" stopIfTrue="1">
      <formula>AND(NOT(ISBLANK(L13)),L13&lt;&gt;"obi")</formula>
    </cfRule>
  </conditionalFormatting>
  <conditionalFormatting sqref="T16:T20 T63 T29:T31 T42:T47">
    <cfRule type="expression" dxfId="49" priority="99" stopIfTrue="1">
      <formula>N16="Inne?"</formula>
    </cfRule>
  </conditionalFormatting>
  <conditionalFormatting sqref="S16:S20 S63 S29:S31 S42:S44 S46:S47">
    <cfRule type="expression" dxfId="48" priority="100" stopIfTrue="1">
      <formula>N16="Kier?"</formula>
    </cfRule>
  </conditionalFormatting>
  <conditionalFormatting sqref="R16:R20 R63 R29:R31 R42:R44 R46:R47">
    <cfRule type="expression" dxfId="47" priority="101" stopIfTrue="1">
      <formula>N16="Podst?"</formula>
    </cfRule>
  </conditionalFormatting>
  <conditionalFormatting sqref="M16:M23 M29:M35 M42:M47 M57">
    <cfRule type="expression" dxfId="46" priority="102" stopIfTrue="1">
      <formula>AND(M16="*",L16="obi")</formula>
    </cfRule>
  </conditionalFormatting>
  <conditionalFormatting sqref="E59:E62 E50:E51 E37:E39 E25:E26">
    <cfRule type="cellIs" dxfId="45" priority="104" stopIfTrue="1" operator="greaterThan">
      <formula>420</formula>
    </cfRule>
  </conditionalFormatting>
  <conditionalFormatting sqref="J59 J38">
    <cfRule type="cellIs" dxfId="44" priority="108" stopIfTrue="1" operator="between">
      <formula>60</formula>
      <formula>60</formula>
    </cfRule>
  </conditionalFormatting>
  <conditionalFormatting sqref="A29:A35 A16:A23 A42:A48">
    <cfRule type="cellIs" dxfId="43" priority="109" stopIfTrue="1" operator="equal">
      <formula>"?"</formula>
    </cfRule>
  </conditionalFormatting>
  <conditionalFormatting sqref="J49 J24">
    <cfRule type="cellIs" dxfId="42" priority="103" stopIfTrue="1" operator="between">
      <formula>30</formula>
      <formula>33</formula>
    </cfRule>
  </conditionalFormatting>
  <conditionalFormatting sqref="M13">
    <cfRule type="expression" dxfId="41" priority="71" stopIfTrue="1">
      <formula>AND(M13="*",L13="obi")</formula>
    </cfRule>
  </conditionalFormatting>
  <conditionalFormatting sqref="T22">
    <cfRule type="expression" dxfId="40" priority="53" stopIfTrue="1">
      <formula>N22="Inne?"</formula>
    </cfRule>
  </conditionalFormatting>
  <conditionalFormatting sqref="S22">
    <cfRule type="expression" dxfId="39" priority="54" stopIfTrue="1">
      <formula>N22="Kier?"</formula>
    </cfRule>
  </conditionalFormatting>
  <conditionalFormatting sqref="R22">
    <cfRule type="expression" dxfId="38" priority="55" stopIfTrue="1">
      <formula>N22="Podst?"</formula>
    </cfRule>
  </conditionalFormatting>
  <conditionalFormatting sqref="J58">
    <cfRule type="cellIs" dxfId="37" priority="47" stopIfTrue="1" operator="between">
      <formula>27</formula>
      <formula>30</formula>
    </cfRule>
  </conditionalFormatting>
  <conditionalFormatting sqref="T21">
    <cfRule type="expression" dxfId="36" priority="35" stopIfTrue="1">
      <formula>N21="Inne?"</formula>
    </cfRule>
  </conditionalFormatting>
  <conditionalFormatting sqref="S21">
    <cfRule type="expression" dxfId="35" priority="36" stopIfTrue="1">
      <formula>N21="Kier?"</formula>
    </cfRule>
  </conditionalFormatting>
  <conditionalFormatting sqref="R21">
    <cfRule type="expression" dxfId="34" priority="37" stopIfTrue="1">
      <formula>N21="Podst?"</formula>
    </cfRule>
  </conditionalFormatting>
  <conditionalFormatting sqref="T23">
    <cfRule type="expression" dxfId="33" priority="34" stopIfTrue="1">
      <formula>N23="Inne?"</formula>
    </cfRule>
  </conditionalFormatting>
  <conditionalFormatting sqref="T32">
    <cfRule type="expression" dxfId="32" priority="31" stopIfTrue="1">
      <formula>N32="Inne?"</formula>
    </cfRule>
  </conditionalFormatting>
  <conditionalFormatting sqref="S32">
    <cfRule type="expression" dxfId="31" priority="32" stopIfTrue="1">
      <formula>N32="Kier?"</formula>
    </cfRule>
  </conditionalFormatting>
  <conditionalFormatting sqref="R32">
    <cfRule type="expression" dxfId="30" priority="33" stopIfTrue="1">
      <formula>N32="Podst?"</formula>
    </cfRule>
  </conditionalFormatting>
  <conditionalFormatting sqref="T33">
    <cfRule type="expression" dxfId="29" priority="28" stopIfTrue="1">
      <formula>N33="Inne?"</formula>
    </cfRule>
  </conditionalFormatting>
  <conditionalFormatting sqref="S33">
    <cfRule type="expression" dxfId="28" priority="29" stopIfTrue="1">
      <formula>N33="Kier?"</formula>
    </cfRule>
  </conditionalFormatting>
  <conditionalFormatting sqref="R33">
    <cfRule type="expression" dxfId="27" priority="30" stopIfTrue="1">
      <formula>N33="Podst?"</formula>
    </cfRule>
  </conditionalFormatting>
  <conditionalFormatting sqref="T34">
    <cfRule type="expression" dxfId="26" priority="25" stopIfTrue="1">
      <formula>N34="Inne?"</formula>
    </cfRule>
  </conditionalFormatting>
  <conditionalFormatting sqref="S34">
    <cfRule type="expression" dxfId="25" priority="26" stopIfTrue="1">
      <formula>N34="Kier?"</formula>
    </cfRule>
  </conditionalFormatting>
  <conditionalFormatting sqref="R34">
    <cfRule type="expression" dxfId="24" priority="27" stopIfTrue="1">
      <formula>N34="Podst?"</formula>
    </cfRule>
  </conditionalFormatting>
  <conditionalFormatting sqref="T35">
    <cfRule type="expression" dxfId="23" priority="22" stopIfTrue="1">
      <formula>N35="Inne?"</formula>
    </cfRule>
  </conditionalFormatting>
  <conditionalFormatting sqref="S35">
    <cfRule type="expression" dxfId="22" priority="23" stopIfTrue="1">
      <formula>N35="Kier?"</formula>
    </cfRule>
  </conditionalFormatting>
  <conditionalFormatting sqref="R35">
    <cfRule type="expression" dxfId="21" priority="24" stopIfTrue="1">
      <formula>N35="Podst?"</formula>
    </cfRule>
  </conditionalFormatting>
  <conditionalFormatting sqref="T48">
    <cfRule type="expression" dxfId="20" priority="19" stopIfTrue="1">
      <formula>N48="Inne?"</formula>
    </cfRule>
  </conditionalFormatting>
  <conditionalFormatting sqref="S48">
    <cfRule type="expression" dxfId="19" priority="20" stopIfTrue="1">
      <formula>N48="Kier?"</formula>
    </cfRule>
  </conditionalFormatting>
  <conditionalFormatting sqref="R48">
    <cfRule type="expression" dxfId="18" priority="21" stopIfTrue="1">
      <formula>N48="Podst?"</formula>
    </cfRule>
  </conditionalFormatting>
  <conditionalFormatting sqref="L54">
    <cfRule type="expression" dxfId="17" priority="14" stopIfTrue="1">
      <formula>AND(NOT(ISBLANK(L54)),L54&lt;&gt;"obi")</formula>
    </cfRule>
  </conditionalFormatting>
  <conditionalFormatting sqref="T54">
    <cfRule type="expression" dxfId="16" priority="15" stopIfTrue="1">
      <formula>N54="Inne?"</formula>
    </cfRule>
  </conditionalFormatting>
  <conditionalFormatting sqref="S54">
    <cfRule type="expression" dxfId="15" priority="16" stopIfTrue="1">
      <formula>N54="Kier?"</formula>
    </cfRule>
  </conditionalFormatting>
  <conditionalFormatting sqref="R54">
    <cfRule type="expression" dxfId="14" priority="17" stopIfTrue="1">
      <formula>N54="Podst?"</formula>
    </cfRule>
  </conditionalFormatting>
  <conditionalFormatting sqref="M54">
    <cfRule type="expression" dxfId="13" priority="18" stopIfTrue="1">
      <formula>AND(M54="*",L54="obi")</formula>
    </cfRule>
  </conditionalFormatting>
  <conditionalFormatting sqref="L55">
    <cfRule type="expression" dxfId="12" priority="9" stopIfTrue="1">
      <formula>AND(NOT(ISBLANK(L55)),L55&lt;&gt;"obi")</formula>
    </cfRule>
  </conditionalFormatting>
  <conditionalFormatting sqref="T55">
    <cfRule type="expression" dxfId="11" priority="10" stopIfTrue="1">
      <formula>N55="Inne?"</formula>
    </cfRule>
  </conditionalFormatting>
  <conditionalFormatting sqref="S55">
    <cfRule type="expression" dxfId="10" priority="11" stopIfTrue="1">
      <formula>N55="Kier?"</formula>
    </cfRule>
  </conditionalFormatting>
  <conditionalFormatting sqref="R55">
    <cfRule type="expression" dxfId="9" priority="12" stopIfTrue="1">
      <formula>N55="Podst?"</formula>
    </cfRule>
  </conditionalFormatting>
  <conditionalFormatting sqref="M55">
    <cfRule type="expression" dxfId="8" priority="13" stopIfTrue="1">
      <formula>AND(M55="*",L55="obi")</formula>
    </cfRule>
  </conditionalFormatting>
  <conditionalFormatting sqref="L56">
    <cfRule type="expression" dxfId="7" priority="4" stopIfTrue="1">
      <formula>AND(NOT(ISBLANK(L56)),L56&lt;&gt;"obi")</formula>
    </cfRule>
  </conditionalFormatting>
  <conditionalFormatting sqref="T56">
    <cfRule type="expression" dxfId="6" priority="5" stopIfTrue="1">
      <formula>N56="Inne?"</formula>
    </cfRule>
  </conditionalFormatting>
  <conditionalFormatting sqref="S56">
    <cfRule type="expression" dxfId="5" priority="6" stopIfTrue="1">
      <formula>N56="Kier?"</formula>
    </cfRule>
  </conditionalFormatting>
  <conditionalFormatting sqref="R56">
    <cfRule type="expression" dxfId="4" priority="7" stopIfTrue="1">
      <formula>N56="Podst?"</formula>
    </cfRule>
  </conditionalFormatting>
  <conditionalFormatting sqref="M56">
    <cfRule type="expression" dxfId="3" priority="8" stopIfTrue="1">
      <formula>AND(M56="*",L56="obi")</formula>
    </cfRule>
  </conditionalFormatting>
  <conditionalFormatting sqref="T57">
    <cfRule type="expression" dxfId="2" priority="1" stopIfTrue="1">
      <formula>N57="Inne?"</formula>
    </cfRule>
  </conditionalFormatting>
  <conditionalFormatting sqref="S57">
    <cfRule type="expression" dxfId="1" priority="2" stopIfTrue="1">
      <formula>N57="Kier?"</formula>
    </cfRule>
  </conditionalFormatting>
  <conditionalFormatting sqref="R57">
    <cfRule type="expression" dxfId="0" priority="3" stopIfTrue="1">
      <formula>N57="Podst?"</formula>
    </cfRule>
  </conditionalFormatting>
  <pageMargins left="0.25" right="0.25" top="0.75" bottom="0.75" header="0.3" footer="0.3"/>
  <pageSetup paperSize="9" scale="26" orientation="portrait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2:AF53"/>
  <sheetViews>
    <sheetView zoomScale="70" zoomScaleNormal="70" workbookViewId="0">
      <selection activeCell="A39" sqref="A39"/>
    </sheetView>
  </sheetViews>
  <sheetFormatPr defaultRowHeight="12.5" x14ac:dyDescent="0.25"/>
  <cols>
    <col min="1" max="1" width="36" style="73" customWidth="1"/>
    <col min="2" max="10" width="9.7265625" customWidth="1"/>
    <col min="11" max="11" width="36" style="73" customWidth="1"/>
    <col min="12" max="27" width="9.7265625" customWidth="1"/>
    <col min="28" max="28" width="36" style="73" customWidth="1"/>
    <col min="29" max="32" width="9.7265625" customWidth="1"/>
  </cols>
  <sheetData>
    <row r="2" spans="1:32" s="103" customFormat="1" x14ac:dyDescent="0.25">
      <c r="A2" s="101" t="s">
        <v>31</v>
      </c>
      <c r="B2" s="102" t="s">
        <v>103</v>
      </c>
      <c r="C2" s="102" t="s">
        <v>104</v>
      </c>
      <c r="D2" s="102" t="s">
        <v>105</v>
      </c>
      <c r="E2" s="102" t="s">
        <v>107</v>
      </c>
      <c r="F2" s="102" t="s">
        <v>108</v>
      </c>
      <c r="G2" s="102" t="s">
        <v>110</v>
      </c>
      <c r="H2" s="102" t="s">
        <v>112</v>
      </c>
      <c r="I2" s="102" t="s">
        <v>114</v>
      </c>
      <c r="J2" s="102" t="s">
        <v>116</v>
      </c>
      <c r="K2" s="101" t="s">
        <v>31</v>
      </c>
      <c r="L2" s="102" t="s">
        <v>228</v>
      </c>
      <c r="M2" s="102" t="s">
        <v>119</v>
      </c>
      <c r="N2" s="102" t="s">
        <v>121</v>
      </c>
      <c r="O2" s="102" t="s">
        <v>122</v>
      </c>
      <c r="P2" s="102" t="s">
        <v>123</v>
      </c>
      <c r="Q2" s="102" t="s">
        <v>124</v>
      </c>
      <c r="R2" s="102" t="s">
        <v>126</v>
      </c>
      <c r="S2" s="102" t="s">
        <v>128</v>
      </c>
      <c r="T2" s="102" t="s">
        <v>129</v>
      </c>
      <c r="U2" s="102" t="s">
        <v>130</v>
      </c>
      <c r="V2" s="102" t="s">
        <v>131</v>
      </c>
      <c r="W2" s="102" t="s">
        <v>133</v>
      </c>
      <c r="X2" s="102" t="s">
        <v>135</v>
      </c>
      <c r="Y2" s="102" t="s">
        <v>136</v>
      </c>
      <c r="Z2" s="102" t="s">
        <v>138</v>
      </c>
      <c r="AA2" s="102" t="s">
        <v>140</v>
      </c>
      <c r="AB2" s="101" t="s">
        <v>31</v>
      </c>
      <c r="AC2" s="102" t="s">
        <v>141</v>
      </c>
      <c r="AD2" s="102" t="s">
        <v>143</v>
      </c>
      <c r="AE2" s="102" t="s">
        <v>145</v>
      </c>
      <c r="AF2" s="102" t="s">
        <v>147</v>
      </c>
    </row>
    <row r="3" spans="1:32" s="69" customFormat="1" x14ac:dyDescent="0.25">
      <c r="A3" s="70" t="s">
        <v>30</v>
      </c>
      <c r="B3" s="68"/>
      <c r="C3" s="68"/>
      <c r="D3" s="68"/>
      <c r="E3" s="68"/>
      <c r="F3" s="68"/>
      <c r="G3" s="68"/>
      <c r="H3" s="68"/>
      <c r="I3" s="68"/>
      <c r="J3" s="68"/>
      <c r="K3" s="70" t="s">
        <v>30</v>
      </c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70" t="s">
        <v>30</v>
      </c>
      <c r="AC3" s="68"/>
      <c r="AD3" s="68"/>
      <c r="AE3" s="68"/>
      <c r="AF3" s="68"/>
    </row>
    <row r="4" spans="1:32" hidden="1" x14ac:dyDescent="0.25">
      <c r="A4" s="71">
        <f>NieStac!C11</f>
        <v>0</v>
      </c>
      <c r="B4" s="43" t="str">
        <f>IF(ISERR(FIND(B$2,NieStac!$R11))=FALSE,IF(ISERR(FIND(CONCATENATE(B$2,"+"),NieStac!$R11))=FALSE,IF(ISERR(FIND(CONCATENATE(B$2,"++"),NieStac!$R11))=FALSE,IF(ISERR(FIND(CONCATENATE(B$2,"+++"),NieStac!$R11))=FALSE,"+++","++"),"+"),"-"),"-")</f>
        <v>-</v>
      </c>
      <c r="C4" s="43" t="str">
        <f>IF(ISERR(FIND(C$2,NieStac!$R11))=FALSE,IF(ISERR(FIND(CONCATENATE(C$2,"+"),NieStac!$R11))=FALSE,IF(ISERR(FIND(CONCATENATE(C$2,"++"),NieStac!$R11))=FALSE,IF(ISERR(FIND(CONCATENATE(C$2,"+++"),NieStac!$R11))=FALSE,"+++","++"),"+"),"-"),"-")</f>
        <v>-</v>
      </c>
      <c r="D4" s="43" t="str">
        <f>IF(ISERR(FIND(D$2,NieStac!$R11))=FALSE,IF(ISERR(FIND(CONCATENATE(D$2,"+"),NieStac!$R11))=FALSE,IF(ISERR(FIND(CONCATENATE(D$2,"++"),NieStac!$R11))=FALSE,IF(ISERR(FIND(CONCATENATE(D$2,"+++"),NieStac!$R11))=FALSE,"+++","++"),"+"),"-"),"-")</f>
        <v>-</v>
      </c>
      <c r="E4" s="43" t="str">
        <f>IF(ISERR(FIND(E$2,NieStac!$R11))=FALSE,IF(ISERR(FIND(CONCATENATE(E$2,"+"),NieStac!$R11))=FALSE,IF(ISERR(FIND(CONCATENATE(E$2,"++"),NieStac!$R11))=FALSE,IF(ISERR(FIND(CONCATENATE(E$2,"+++"),NieStac!$R11))=FALSE,"+++","++"),"+"),"-"),"-")</f>
        <v>-</v>
      </c>
      <c r="F4" s="43" t="str">
        <f>IF(ISERR(FIND(F$2,NieStac!$R11))=FALSE,IF(ISERR(FIND(CONCATENATE(F$2,"+"),NieStac!$R11))=FALSE,IF(ISERR(FIND(CONCATENATE(F$2,"++"),NieStac!$R11))=FALSE,IF(ISERR(FIND(CONCATENATE(F$2,"+++"),NieStac!$R11))=FALSE,"+++","++"),"+"),"-"),"-")</f>
        <v>-</v>
      </c>
      <c r="G4" s="43" t="str">
        <f>IF(ISERR(FIND(G$2,NieStac!$R11))=FALSE,IF(ISERR(FIND(CONCATENATE(G$2,"+"),NieStac!$R11))=FALSE,IF(ISERR(FIND(CONCATENATE(G$2,"++"),NieStac!$R11))=FALSE,IF(ISERR(FIND(CONCATENATE(G$2,"+++"),NieStac!$R11))=FALSE,"+++","++"),"+"),"-"),"-")</f>
        <v>-</v>
      </c>
      <c r="H4" s="43" t="str">
        <f>IF(ISERR(FIND(H$2,NieStac!$R11))=FALSE,IF(ISERR(FIND(CONCATENATE(H$2,"+"),NieStac!$R11))=FALSE,IF(ISERR(FIND(CONCATENATE(H$2,"++"),NieStac!$R11))=FALSE,IF(ISERR(FIND(CONCATENATE(H$2,"+++"),NieStac!$R11))=FALSE,"+++","++"),"+"),"-"),"-")</f>
        <v>-</v>
      </c>
      <c r="I4" s="43" t="str">
        <f>IF(ISERR(FIND(I$2,NieStac!$R11))=FALSE,IF(ISERR(FIND(CONCATENATE(I$2,"+"),NieStac!$R11))=FALSE,IF(ISERR(FIND(CONCATENATE(I$2,"++"),NieStac!$R11))=FALSE,IF(ISERR(FIND(CONCATENATE(I$2,"+++"),NieStac!$R11))=FALSE,"+++","++"),"+"),"-"),"-")</f>
        <v>-</v>
      </c>
      <c r="J4" s="43" t="str">
        <f>IF(ISERR(FIND(J$2,NieStac!$R11))=FALSE,IF(ISERR(FIND(CONCATENATE(J$2,"+"),NieStac!$R11))=FALSE,IF(ISERR(FIND(CONCATENATE(J$2,"++"),NieStac!$R11))=FALSE,IF(ISERR(FIND(CONCATENATE(J$2,"+++"),NieStac!$R11))=FALSE,"+++","++"),"+"),"-"),"-")</f>
        <v>-</v>
      </c>
      <c r="K4" s="74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74"/>
      <c r="AC4" s="42"/>
      <c r="AD4" s="42"/>
      <c r="AE4" s="42"/>
      <c r="AF4" s="42"/>
    </row>
    <row r="5" spans="1:32" hidden="1" x14ac:dyDescent="0.25">
      <c r="A5" s="71" t="str">
        <f>NieStac!C12</f>
        <v>Rekrutacja:</v>
      </c>
      <c r="B5" s="43" t="str">
        <f>IF(ISERR(FIND(B$2,NieStac!$R12))=FALSE,IF(ISERR(FIND(CONCATENATE(B$2,"+"),NieStac!$R12))=FALSE,IF(ISERR(FIND(CONCATENATE(B$2,"++"),NieStac!$R12))=FALSE,IF(ISERR(FIND(CONCATENATE(B$2,"+++"),NieStac!$R12))=FALSE,"+++","++"),"+"),"-"),"-")</f>
        <v>-</v>
      </c>
      <c r="C5" s="43" t="str">
        <f>IF(ISERR(FIND(C$2,NieStac!$R12))=FALSE,IF(ISERR(FIND(CONCATENATE(C$2,"+"),NieStac!$R12))=FALSE,IF(ISERR(FIND(CONCATENATE(C$2,"++"),NieStac!$R12))=FALSE,IF(ISERR(FIND(CONCATENATE(C$2,"+++"),NieStac!$R12))=FALSE,"+++","++"),"+"),"-"),"-")</f>
        <v>-</v>
      </c>
      <c r="D5" s="43" t="str">
        <f>IF(ISERR(FIND(D$2,NieStac!$R12))=FALSE,IF(ISERR(FIND(CONCATENATE(D$2,"+"),NieStac!$R12))=FALSE,IF(ISERR(FIND(CONCATENATE(D$2,"++"),NieStac!$R12))=FALSE,IF(ISERR(FIND(CONCATENATE(D$2,"+++"),NieStac!$R12))=FALSE,"+++","++"),"+"),"-"),"-")</f>
        <v>-</v>
      </c>
      <c r="E5" s="43" t="str">
        <f>IF(ISERR(FIND(E$2,NieStac!$R12))=FALSE,IF(ISERR(FIND(CONCATENATE(E$2,"+"),NieStac!$R12))=FALSE,IF(ISERR(FIND(CONCATENATE(E$2,"++"),NieStac!$R12))=FALSE,IF(ISERR(FIND(CONCATENATE(E$2,"+++"),NieStac!$R12))=FALSE,"+++","++"),"+"),"-"),"-")</f>
        <v>-</v>
      </c>
      <c r="F5" s="43" t="str">
        <f>IF(ISERR(FIND(F$2,NieStac!$R12))=FALSE,IF(ISERR(FIND(CONCATENATE(F$2,"+"),NieStac!$R12))=FALSE,IF(ISERR(FIND(CONCATENATE(F$2,"++"),NieStac!$R12))=FALSE,IF(ISERR(FIND(CONCATENATE(F$2,"+++"),NieStac!$R12))=FALSE,"+++","++"),"+"),"-"),"-")</f>
        <v>-</v>
      </c>
      <c r="G5" s="43" t="str">
        <f>IF(ISERR(FIND(G$2,NieStac!$R12))=FALSE,IF(ISERR(FIND(CONCATENATE(G$2,"+"),NieStac!$R12))=FALSE,IF(ISERR(FIND(CONCATENATE(G$2,"++"),NieStac!$R12))=FALSE,IF(ISERR(FIND(CONCATENATE(G$2,"+++"),NieStac!$R12))=FALSE,"+++","++"),"+"),"-"),"-")</f>
        <v>-</v>
      </c>
      <c r="H5" s="43" t="str">
        <f>IF(ISERR(FIND(H$2,NieStac!$R12))=FALSE,IF(ISERR(FIND(CONCATENATE(H$2,"+"),NieStac!$R12))=FALSE,IF(ISERR(FIND(CONCATENATE(H$2,"++"),NieStac!$R12))=FALSE,IF(ISERR(FIND(CONCATENATE(H$2,"+++"),NieStac!$R12))=FALSE,"+++","++"),"+"),"-"),"-")</f>
        <v>-</v>
      </c>
      <c r="I5" s="43" t="str">
        <f>IF(ISERR(FIND(I$2,NieStac!$R12))=FALSE,IF(ISERR(FIND(CONCATENATE(I$2,"+"),NieStac!$R12))=FALSE,IF(ISERR(FIND(CONCATENATE(I$2,"++"),NieStac!$R12))=FALSE,IF(ISERR(FIND(CONCATENATE(I$2,"+++"),NieStac!$R12))=FALSE,"+++","++"),"+"),"-"),"-")</f>
        <v>-</v>
      </c>
      <c r="J5" s="43" t="str">
        <f>IF(ISERR(FIND(J$2,NieStac!$R12))=FALSE,IF(ISERR(FIND(CONCATENATE(J$2,"+"),NieStac!$R12))=FALSE,IF(ISERR(FIND(CONCATENATE(J$2,"++"),NieStac!$R12))=FALSE,IF(ISERR(FIND(CONCATENATE(J$2,"+++"),NieStac!$R12))=FALSE,"+++","++"),"+"),"-"),"-")</f>
        <v>-</v>
      </c>
      <c r="K5" s="74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74"/>
      <c r="AC5" s="42"/>
      <c r="AD5" s="42"/>
      <c r="AE5" s="42"/>
      <c r="AF5" s="42"/>
    </row>
    <row r="6" spans="1:32" ht="162.5" hidden="1" x14ac:dyDescent="0.25">
      <c r="A6" s="71" t="str">
        <f>NieStac!$C$13</f>
        <v>Wymagania wynikające z rekrutacji: kandydat na te studia musi posiadac kompetencje inżynierskie (tzn. tytuł zawodowy inżyniera) oraz kwalifikacje, tj. wiedzę, umiejętności i kompetencje zdefiniowane w Uchwale Senatu w sprawie zatwierdzenia kierunkowych efektów kształcenia dla studiów prowadzonych na Politechnice Poznańskiej nr 42 z dnia 24 kwietnia 2017 roku, ze szczególnym uwzględnieniem efektów kształcenia z I stopnia studiów podanych obok, które są weryfikowane w procedurze rekrutacyjnej.</v>
      </c>
      <c r="B6" s="43" t="str">
        <f>IF(ISERR(FIND(B$2,NieStac!$R13))=FALSE,"+","-")</f>
        <v>-</v>
      </c>
      <c r="C6" s="43" t="str">
        <f>IF(ISERR(FIND(C$2,NieStac!$R13))=FALSE,"+","-")</f>
        <v>-</v>
      </c>
      <c r="D6" s="43" t="str">
        <f>IF(ISERR(FIND(D$2,NieStac!$R13))=FALSE,"+","-")</f>
        <v>-</v>
      </c>
      <c r="E6" s="43" t="str">
        <f>IF(ISERR(FIND(E$2,NieStac!$R13))=FALSE,"+","-")</f>
        <v>-</v>
      </c>
      <c r="F6" s="43" t="str">
        <f>IF(ISERR(FIND(F$2,NieStac!$R13))=FALSE,"+","-")</f>
        <v>-</v>
      </c>
      <c r="G6" s="43" t="str">
        <f>IF(ISERR(FIND(G$2,NieStac!$R13))=FALSE,"+","-")</f>
        <v>-</v>
      </c>
      <c r="H6" s="43" t="str">
        <f>IF(ISERR(FIND(H$2,NieStac!$R13))=FALSE,"+","-")</f>
        <v>-</v>
      </c>
      <c r="I6" s="43" t="str">
        <f>IF(ISERR(FIND(I$2,NieStac!$R13))=FALSE,"+","-")</f>
        <v>-</v>
      </c>
      <c r="J6" s="43" t="str">
        <f>IF(ISERR(FIND(J$2,NieStac!$R13))=FALSE,"+","-")</f>
        <v>-</v>
      </c>
      <c r="K6" s="71" t="str">
        <f>NieStac!$C$13</f>
        <v>Wymagania wynikające z rekrutacji: kandydat na te studia musi posiadac kompetencje inżynierskie (tzn. tytuł zawodowy inżyniera) oraz kwalifikacje, tj. wiedzę, umiejętności i kompetencje zdefiniowane w Uchwale Senatu w sprawie zatwierdzenia kierunkowych efektów kształcenia dla studiów prowadzonych na Politechnice Poznańskiej nr 42 z dnia 24 kwietnia 2017 roku, ze szczególnym uwzględnieniem efektów kształcenia z I stopnia studiów podanych obok, które są weryfikowane w procedurze rekrutacyjnej.</v>
      </c>
      <c r="L6" s="43" t="str">
        <f>IF(ISERR(FIND(L$2,NieStac!$S13))=FALSE,"+","-")</f>
        <v>-</v>
      </c>
      <c r="M6" s="43" t="str">
        <f>IF(ISERR(FIND(M$2,NieStac!$S13))=FALSE,"+","-")</f>
        <v>-</v>
      </c>
      <c r="N6" s="43" t="str">
        <f>IF(ISERR(FIND(N$2,NieStac!$S13))=FALSE,"+","-")</f>
        <v>-</v>
      </c>
      <c r="O6" s="43" t="str">
        <f>IF(ISERR(FIND(O$2,NieStac!$S13))=FALSE,"+","-")</f>
        <v>-</v>
      </c>
      <c r="P6" s="43" t="str">
        <f>IF(ISERR(FIND(P$2,NieStac!$S13))=FALSE,"+","-")</f>
        <v>-</v>
      </c>
      <c r="Q6" s="43" t="str">
        <f>IF(ISERR(FIND(Q$2,NieStac!$S13))=FALSE,"+","-")</f>
        <v>-</v>
      </c>
      <c r="R6" s="43" t="str">
        <f>IF(ISERR(FIND(R$2,NieStac!$S13))=FALSE,"+","-")</f>
        <v>-</v>
      </c>
      <c r="S6" s="43" t="str">
        <f>IF(ISERR(FIND(S$2,NieStac!$S13))=FALSE,"+","-")</f>
        <v>-</v>
      </c>
      <c r="T6" s="43" t="str">
        <f>IF(ISERR(FIND(T$2,NieStac!$S13))=FALSE,"+","-")</f>
        <v>-</v>
      </c>
      <c r="U6" s="43" t="str">
        <f>IF(ISERR(FIND(U$2,NieStac!$S13))=FALSE,"+","-")</f>
        <v>-</v>
      </c>
      <c r="V6" s="43" t="str">
        <f>IF(ISERR(FIND(V$2,NieStac!$S13))=FALSE,"+","-")</f>
        <v>-</v>
      </c>
      <c r="W6" s="43" t="str">
        <f>IF(ISERR(FIND(W$2,NieStac!$S13))=FALSE,"+","-")</f>
        <v>-</v>
      </c>
      <c r="X6" s="43" t="str">
        <f>IF(ISERR(FIND(X$2,NieStac!$S13))=FALSE,"+","-")</f>
        <v>-</v>
      </c>
      <c r="Y6" s="43" t="str">
        <f>IF(ISERR(FIND(Y$2,NieStac!$S13))=FALSE,"+","-")</f>
        <v>-</v>
      </c>
      <c r="Z6" s="43" t="str">
        <f>IF(ISERR(FIND(Z$2,NieStac!$S13))=FALSE,"+","-")</f>
        <v>-</v>
      </c>
      <c r="AA6" s="43" t="str">
        <f>IF(ISERR(FIND(AA$2,NieStac!$S13))=FALSE,"+","-")</f>
        <v>-</v>
      </c>
      <c r="AB6" s="71" t="str">
        <f>NieStac!$C$13</f>
        <v>Wymagania wynikające z rekrutacji: kandydat na te studia musi posiadac kompetencje inżynierskie (tzn. tytuł zawodowy inżyniera) oraz kwalifikacje, tj. wiedzę, umiejętności i kompetencje zdefiniowane w Uchwale Senatu w sprawie zatwierdzenia kierunkowych efektów kształcenia dla studiów prowadzonych na Politechnice Poznańskiej nr 42 z dnia 24 kwietnia 2017 roku, ze szczególnym uwzględnieniem efektów kształcenia z I stopnia studiów podanych obok, które są weryfikowane w procedurze rekrutacyjnej.</v>
      </c>
      <c r="AC6" s="43" t="str">
        <f>IF(ISERR(FIND(AC$2,NieStac!$T13))=FALSE,"+","-")</f>
        <v>-</v>
      </c>
      <c r="AD6" s="43" t="str">
        <f>IF(ISERR(FIND(AD$2,NieStac!$T13))=FALSE,"+","-")</f>
        <v>-</v>
      </c>
      <c r="AE6" s="43" t="str">
        <f>IF(ISERR(FIND(AE$2,NieStac!$T13))=FALSE,"+","-")</f>
        <v>-</v>
      </c>
      <c r="AF6" s="43" t="str">
        <f>IF(ISERR(FIND(AF$2,NieStac!$T13))=FALSE,"+","-")</f>
        <v>-</v>
      </c>
    </row>
    <row r="7" spans="1:32" x14ac:dyDescent="0.25">
      <c r="A7" s="135" t="str">
        <f>NieStac!C14</f>
        <v>Semestr 1:</v>
      </c>
      <c r="B7" s="43" t="str">
        <f>IF(ISERR(FIND(B$2,NieStac!$R14))=FALSE,"+","-")</f>
        <v>-</v>
      </c>
      <c r="C7" s="43" t="str">
        <f>IF(ISERR(FIND(C$2,NieStac!$R14))=FALSE,"+","-")</f>
        <v>-</v>
      </c>
      <c r="D7" s="43" t="str">
        <f>IF(ISERR(FIND(D$2,NieStac!$R14))=FALSE,"+","-")</f>
        <v>-</v>
      </c>
      <c r="E7" s="43" t="str">
        <f>IF(ISERR(FIND(E$2,NieStac!$R14))=FALSE,"+","-")</f>
        <v>-</v>
      </c>
      <c r="F7" s="43" t="str">
        <f>IF(ISERR(FIND(F$2,NieStac!$R14))=FALSE,"+","-")</f>
        <v>-</v>
      </c>
      <c r="G7" s="43" t="str">
        <f>IF(ISERR(FIND(G$2,NieStac!$R14))=FALSE,"+","-")</f>
        <v>-</v>
      </c>
      <c r="H7" s="43" t="str">
        <f>IF(ISERR(FIND(H$2,NieStac!$R14))=FALSE,"+","-")</f>
        <v>-</v>
      </c>
      <c r="I7" s="43" t="str">
        <f>IF(ISERR(FIND(I$2,NieStac!$R14))=FALSE,"+","-")</f>
        <v>-</v>
      </c>
      <c r="J7" s="43" t="str">
        <f>IF(ISERR(FIND(J$2,NieStac!$R14))=FALSE,"+","-")</f>
        <v>-</v>
      </c>
      <c r="K7" s="72" t="str">
        <f>NieStac!C14</f>
        <v>Semestr 1:</v>
      </c>
      <c r="L7" s="43" t="str">
        <f>IF(ISERR(FIND(L$2,NieStac!$S14))=FALSE,"+","-")</f>
        <v>-</v>
      </c>
      <c r="M7" s="43" t="str">
        <f>IF(ISERR(FIND(M$2,NieStac!$S14))=FALSE,"+","-")</f>
        <v>-</v>
      </c>
      <c r="N7" s="43" t="str">
        <f>IF(ISERR(FIND(N$2,NieStac!$S14))=FALSE,"+","-")</f>
        <v>-</v>
      </c>
      <c r="O7" s="43" t="str">
        <f>IF(ISERR(FIND(O$2,NieStac!$S14))=FALSE,"+","-")</f>
        <v>-</v>
      </c>
      <c r="P7" s="43" t="str">
        <f>IF(ISERR(FIND(P$2,NieStac!$S14))=FALSE,"+","-")</f>
        <v>-</v>
      </c>
      <c r="Q7" s="43" t="str">
        <f>IF(ISERR(FIND(Q$2,NieStac!$S14))=FALSE,"+","-")</f>
        <v>-</v>
      </c>
      <c r="R7" s="43" t="str">
        <f>IF(ISERR(FIND(R$2,NieStac!$S14))=FALSE,"+","-")</f>
        <v>-</v>
      </c>
      <c r="S7" s="43" t="str">
        <f>IF(ISERR(FIND(S$2,NieStac!$S14))=FALSE,"+","-")</f>
        <v>-</v>
      </c>
      <c r="T7" s="43" t="str">
        <f>IF(ISERR(FIND(T$2,NieStac!$S14))=FALSE,"+","-")</f>
        <v>-</v>
      </c>
      <c r="U7" s="43" t="str">
        <f>IF(ISERR(FIND(U$2,NieStac!$S14))=FALSE,"+","-")</f>
        <v>-</v>
      </c>
      <c r="V7" s="43" t="str">
        <f>IF(ISERR(FIND(V$2,NieStac!$S14))=FALSE,"+","-")</f>
        <v>-</v>
      </c>
      <c r="W7" s="43" t="str">
        <f>IF(ISERR(FIND(W$2,NieStac!$S14))=FALSE,"+","-")</f>
        <v>-</v>
      </c>
      <c r="X7" s="43" t="str">
        <f>IF(ISERR(FIND(X$2,NieStac!$S14))=FALSE,"+","-")</f>
        <v>-</v>
      </c>
      <c r="Y7" s="43" t="str">
        <f>IF(ISERR(FIND(Y$2,NieStac!$S14))=FALSE,"+","-")</f>
        <v>-</v>
      </c>
      <c r="Z7" s="43" t="str">
        <f>IF(ISERR(FIND(Z$2,NieStac!$S14))=FALSE,"+","-")</f>
        <v>-</v>
      </c>
      <c r="AA7" s="43" t="str">
        <f>IF(ISERR(FIND(AA$2,NieStac!$S14))=FALSE,"+","-")</f>
        <v>-</v>
      </c>
      <c r="AB7" s="72" t="str">
        <f>NieStac!C14</f>
        <v>Semestr 1:</v>
      </c>
      <c r="AC7" s="43" t="str">
        <f>IF(ISERR(FIND(AC$2,NieStac!$T14))=FALSE,"+","-")</f>
        <v>-</v>
      </c>
      <c r="AD7" s="43" t="str">
        <f>IF(ISERR(FIND(AD$2,NieStac!$T14))=FALSE,"+","-")</f>
        <v>-</v>
      </c>
      <c r="AE7" s="43" t="str">
        <f>IF(ISERR(FIND(AE$2,NieStac!$T14))=FALSE,"+","-")</f>
        <v>-</v>
      </c>
      <c r="AF7" s="43" t="str">
        <f>IF(ISERR(FIND(AF$2,NieStac!$T14))=FALSE,"+","-")</f>
        <v>-</v>
      </c>
    </row>
    <row r="8" spans="1:32" hidden="1" x14ac:dyDescent="0.25">
      <c r="A8" s="135" t="str">
        <f>NieStac!C15</f>
        <v>Moduł kształcenia</v>
      </c>
      <c r="B8" s="43" t="str">
        <f>IF(ISERR(FIND(B$2,NieStac!$R15))=FALSE,"+","-")</f>
        <v>-</v>
      </c>
      <c r="C8" s="43" t="str">
        <f>IF(ISERR(FIND(C$2,NieStac!$R15))=FALSE,"+","-")</f>
        <v>-</v>
      </c>
      <c r="D8" s="43" t="str">
        <f>IF(ISERR(FIND(D$2,NieStac!$R15))=FALSE,"+","-")</f>
        <v>-</v>
      </c>
      <c r="E8" s="43" t="str">
        <f>IF(ISERR(FIND(E$2,NieStac!$R15))=FALSE,"+","-")</f>
        <v>-</v>
      </c>
      <c r="F8" s="43" t="str">
        <f>IF(ISERR(FIND(F$2,NieStac!$R15))=FALSE,"+","-")</f>
        <v>-</v>
      </c>
      <c r="G8" s="43" t="str">
        <f>IF(ISERR(FIND(G$2,NieStac!$R15))=FALSE,"+","-")</f>
        <v>-</v>
      </c>
      <c r="H8" s="43" t="str">
        <f>IF(ISERR(FIND(H$2,NieStac!$R15))=FALSE,"+","-")</f>
        <v>-</v>
      </c>
      <c r="I8" s="43" t="str">
        <f>IF(ISERR(FIND(I$2,NieStac!$R15))=FALSE,"+","-")</f>
        <v>-</v>
      </c>
      <c r="J8" s="43" t="str">
        <f>IF(ISERR(FIND(J$2,NieStac!$R15))=FALSE,"+","-")</f>
        <v>-</v>
      </c>
      <c r="K8" s="72" t="str">
        <f>NieStac!C15</f>
        <v>Moduł kształcenia</v>
      </c>
      <c r="L8" s="43" t="str">
        <f>IF(ISERR(FIND(L$2,NieStac!$S15))=FALSE,"+","-")</f>
        <v>-</v>
      </c>
      <c r="M8" s="43" t="str">
        <f>IF(ISERR(FIND(M$2,NieStac!$S15))=FALSE,"+","-")</f>
        <v>-</v>
      </c>
      <c r="N8" s="43" t="str">
        <f>IF(ISERR(FIND(N$2,NieStac!$S15))=FALSE,"+","-")</f>
        <v>-</v>
      </c>
      <c r="O8" s="43" t="str">
        <f>IF(ISERR(FIND(O$2,NieStac!$S15))=FALSE,"+","-")</f>
        <v>-</v>
      </c>
      <c r="P8" s="43" t="str">
        <f>IF(ISERR(FIND(P$2,NieStac!$S15))=FALSE,"+","-")</f>
        <v>-</v>
      </c>
      <c r="Q8" s="43" t="str">
        <f>IF(ISERR(FIND(Q$2,NieStac!$S15))=FALSE,"+","-")</f>
        <v>-</v>
      </c>
      <c r="R8" s="43" t="str">
        <f>IF(ISERR(FIND(R$2,NieStac!$S15))=FALSE,"+","-")</f>
        <v>-</v>
      </c>
      <c r="S8" s="43" t="str">
        <f>IF(ISERR(FIND(S$2,NieStac!$S15))=FALSE,"+","-")</f>
        <v>-</v>
      </c>
      <c r="T8" s="43" t="str">
        <f>IF(ISERR(FIND(T$2,NieStac!$S15))=FALSE,"+","-")</f>
        <v>-</v>
      </c>
      <c r="U8" s="43" t="str">
        <f>IF(ISERR(FIND(U$2,NieStac!$S15))=FALSE,"+","-")</f>
        <v>-</v>
      </c>
      <c r="V8" s="43" t="str">
        <f>IF(ISERR(FIND(V$2,NieStac!$S15))=FALSE,"+","-")</f>
        <v>-</v>
      </c>
      <c r="W8" s="43" t="str">
        <f>IF(ISERR(FIND(W$2,NieStac!$S15))=FALSE,"+","-")</f>
        <v>-</v>
      </c>
      <c r="X8" s="43" t="str">
        <f>IF(ISERR(FIND(X$2,NieStac!$S15))=FALSE,"+","-")</f>
        <v>-</v>
      </c>
      <c r="Y8" s="43" t="str">
        <f>IF(ISERR(FIND(Y$2,NieStac!$S15))=FALSE,"+","-")</f>
        <v>-</v>
      </c>
      <c r="Z8" s="43" t="str">
        <f>IF(ISERR(FIND(Z$2,NieStac!$S15))=FALSE,"+","-")</f>
        <v>-</v>
      </c>
      <c r="AA8" s="43" t="str">
        <f>IF(ISERR(FIND(AA$2,NieStac!$S15))=FALSE,"+","-")</f>
        <v>-</v>
      </c>
      <c r="AB8" s="72" t="str">
        <f>NieStac!C15</f>
        <v>Moduł kształcenia</v>
      </c>
      <c r="AC8" s="43" t="str">
        <f>IF(ISERR(FIND(AC$2,NieStac!$T15))=FALSE,"+","-")</f>
        <v>-</v>
      </c>
      <c r="AD8" s="43" t="str">
        <f>IF(ISERR(FIND(AD$2,NieStac!$T15))=FALSE,"+","-")</f>
        <v>-</v>
      </c>
      <c r="AE8" s="43" t="str">
        <f>IF(ISERR(FIND(AE$2,NieStac!$T15))=FALSE,"+","-")</f>
        <v>-</v>
      </c>
      <c r="AF8" s="43" t="str">
        <f>IF(ISERR(FIND(AF$2,NieStac!$T15))=FALSE,"+","-")</f>
        <v>-</v>
      </c>
    </row>
    <row r="9" spans="1:32" x14ac:dyDescent="0.25">
      <c r="A9" s="71" t="str">
        <f>NieStac!C16</f>
        <v>Sieci komputerowe</v>
      </c>
      <c r="B9" s="43" t="str">
        <f>IF(ISERR(FIND(B$2,NieStac!$R16))=FALSE,"+","-")</f>
        <v>-</v>
      </c>
      <c r="C9" s="43" t="str">
        <f>IF(ISERR(FIND(C$2,NieStac!$R16))=FALSE,"+","-")</f>
        <v>+</v>
      </c>
      <c r="D9" s="43" t="str">
        <f>IF(ISERR(FIND(D$2,NieStac!$R16))=FALSE,"+","-")</f>
        <v>+</v>
      </c>
      <c r="E9" s="43" t="str">
        <f>IF(ISERR(FIND(E$2,NieStac!$R16))=FALSE,"+","-")</f>
        <v>-</v>
      </c>
      <c r="F9" s="43" t="str">
        <f>IF(ISERR(FIND(F$2,NieStac!$R16))=FALSE,"+","-")</f>
        <v>-</v>
      </c>
      <c r="G9" s="43" t="str">
        <f>IF(ISERR(FIND(G$2,NieStac!$R16))=FALSE,"+","-")</f>
        <v>+</v>
      </c>
      <c r="H9" s="43" t="str">
        <f>IF(ISERR(FIND(H$2,NieStac!$R16))=FALSE,"+","-")</f>
        <v>+</v>
      </c>
      <c r="I9" s="43" t="str">
        <f>IF(ISERR(FIND(I$2,NieStac!$R16))=FALSE,"+","-")</f>
        <v>-</v>
      </c>
      <c r="J9" s="43" t="str">
        <f>IF(ISERR(FIND(J$2,NieStac!$R16))=FALSE,"+","-")</f>
        <v>-</v>
      </c>
      <c r="K9" s="75" t="str">
        <f>NieStac!C16</f>
        <v>Sieci komputerowe</v>
      </c>
      <c r="L9" s="43" t="str">
        <f>IF(ISERR(FIND(L$2,NieStac!$S16))=FALSE,"+","-")</f>
        <v>-</v>
      </c>
      <c r="M9" s="43" t="str">
        <f>IF(ISERR(FIND(M$2,NieStac!$S16))=FALSE,"+","-")</f>
        <v>-</v>
      </c>
      <c r="N9" s="43" t="str">
        <f>IF(ISERR(FIND(N$2,NieStac!$S16))=FALSE,"+","-")</f>
        <v>-</v>
      </c>
      <c r="O9" s="43" t="str">
        <f>IF(ISERR(FIND(O$2,NieStac!$S16))=FALSE,"+","-")</f>
        <v>-</v>
      </c>
      <c r="P9" s="43" t="str">
        <f>IF(ISERR(FIND(P$2,NieStac!$S16))=FALSE,"+","-")</f>
        <v>-</v>
      </c>
      <c r="Q9" s="43" t="str">
        <f>IF(ISERR(FIND(Q$2,NieStac!$S16))=FALSE,"+","-")</f>
        <v>+</v>
      </c>
      <c r="R9" s="43" t="str">
        <f>IF(ISERR(FIND(R$2,NieStac!$S16))=FALSE,"+","-")</f>
        <v>-</v>
      </c>
      <c r="S9" s="43" t="str">
        <f>IF(ISERR(FIND(S$2,NieStac!$S16))=FALSE,"+","-")</f>
        <v>-</v>
      </c>
      <c r="T9" s="43" t="str">
        <f>IF(ISERR(FIND(T$2,NieStac!$S16))=FALSE,"+","-")</f>
        <v>-</v>
      </c>
      <c r="U9" s="43" t="str">
        <f>IF(ISERR(FIND(U$2,NieStac!$S16))=FALSE,"+","-")</f>
        <v>-</v>
      </c>
      <c r="V9" s="43" t="str">
        <f>IF(ISERR(FIND(V$2,NieStac!$S16))=FALSE,"+","-")</f>
        <v>+</v>
      </c>
      <c r="W9" s="43" t="str">
        <f>IF(ISERR(FIND(W$2,NieStac!$S16))=FALSE,"+","-")</f>
        <v>-</v>
      </c>
      <c r="X9" s="43" t="str">
        <f>IF(ISERR(FIND(X$2,NieStac!$S16))=FALSE,"+","-")</f>
        <v>+</v>
      </c>
      <c r="Y9" s="43" t="str">
        <f>IF(ISERR(FIND(Y$2,NieStac!$S16))=FALSE,"+","-")</f>
        <v>-</v>
      </c>
      <c r="Z9" s="43" t="str">
        <f>IF(ISERR(FIND(Z$2,NieStac!$S16))=FALSE,"+","-")</f>
        <v>+</v>
      </c>
      <c r="AA9" s="43" t="str">
        <f>IF(ISERR(FIND(AA$2,NieStac!$S16))=FALSE,"+","-")</f>
        <v>+</v>
      </c>
      <c r="AB9" s="75" t="str">
        <f>NieStac!C16</f>
        <v>Sieci komputerowe</v>
      </c>
      <c r="AC9" s="43" t="str">
        <f>IF(ISERR(FIND(AC$2,NieStac!$T16))=FALSE,"+","-")</f>
        <v>+</v>
      </c>
      <c r="AD9" s="43" t="str">
        <f>IF(ISERR(FIND(AD$2,NieStac!$T16))=FALSE,"+","-")</f>
        <v>+</v>
      </c>
      <c r="AE9" s="43" t="str">
        <f>IF(ISERR(FIND(AE$2,NieStac!$T16))=FALSE,"+","-")</f>
        <v>-</v>
      </c>
      <c r="AF9" s="43" t="str">
        <f>IF(ISERR(FIND(AF$2,NieStac!$T16))=FALSE,"+","-")</f>
        <v>-</v>
      </c>
    </row>
    <row r="10" spans="1:32" x14ac:dyDescent="0.25">
      <c r="A10" s="71" t="str">
        <f>NieStac!C17</f>
        <v>Zaawansowane technologie baz danych</v>
      </c>
      <c r="B10" s="43" t="str">
        <f>IF(ISERR(FIND(B$2,NieStac!$R17))=FALSE,"+","-")</f>
        <v>-</v>
      </c>
      <c r="C10" s="43" t="str">
        <f>IF(ISERR(FIND(C$2,NieStac!$R17))=FALSE,"+","-")</f>
        <v>+</v>
      </c>
      <c r="D10" s="43" t="str">
        <f>IF(ISERR(FIND(D$2,NieStac!$R17))=FALSE,"+","-")</f>
        <v>+</v>
      </c>
      <c r="E10" s="43" t="str">
        <f>IF(ISERR(FIND(E$2,NieStac!$R17))=FALSE,"+","-")</f>
        <v>+</v>
      </c>
      <c r="F10" s="43" t="str">
        <f>IF(ISERR(FIND(F$2,NieStac!$R17))=FALSE,"+","-")</f>
        <v>+</v>
      </c>
      <c r="G10" s="43" t="str">
        <f>IF(ISERR(FIND(G$2,NieStac!$R17))=FALSE,"+","-")</f>
        <v>+</v>
      </c>
      <c r="H10" s="43" t="str">
        <f>IF(ISERR(FIND(H$2,NieStac!$R17))=FALSE,"+","-")</f>
        <v>-</v>
      </c>
      <c r="I10" s="43" t="str">
        <f>IF(ISERR(FIND(I$2,NieStac!$R17))=FALSE,"+","-")</f>
        <v>-</v>
      </c>
      <c r="J10" s="43" t="str">
        <f>IF(ISERR(FIND(J$2,NieStac!$R17))=FALSE,"+","-")</f>
        <v>-</v>
      </c>
      <c r="K10" s="75" t="str">
        <f>NieStac!C17</f>
        <v>Zaawansowane technologie baz danych</v>
      </c>
      <c r="L10" s="43" t="str">
        <f>IF(ISERR(FIND(L$2,NieStac!$S17))=FALSE,"+","-")</f>
        <v>+</v>
      </c>
      <c r="M10" s="43" t="str">
        <f>IF(ISERR(FIND(M$2,NieStac!$S17))=FALSE,"+","-")</f>
        <v>-</v>
      </c>
      <c r="N10" s="43" t="str">
        <f>IF(ISERR(FIND(N$2,NieStac!$S17))=FALSE,"+","-")</f>
        <v>-</v>
      </c>
      <c r="O10" s="43" t="str">
        <f>IF(ISERR(FIND(O$2,NieStac!$S17))=FALSE,"+","-")</f>
        <v>+</v>
      </c>
      <c r="P10" s="43" t="str">
        <f>IF(ISERR(FIND(P$2,NieStac!$S17))=FALSE,"+","-")</f>
        <v>+</v>
      </c>
      <c r="Q10" s="43" t="str">
        <f>IF(ISERR(FIND(Q$2,NieStac!$S17))=FALSE,"+","-")</f>
        <v>+</v>
      </c>
      <c r="R10" s="43" t="str">
        <f>IF(ISERR(FIND(R$2,NieStac!$S17))=FALSE,"+","-")</f>
        <v>-</v>
      </c>
      <c r="S10" s="43" t="str">
        <f>IF(ISERR(FIND(S$2,NieStac!$S17))=FALSE,"+","-")</f>
        <v>-</v>
      </c>
      <c r="T10" s="43" t="str">
        <f>IF(ISERR(FIND(T$2,NieStac!$S17))=FALSE,"+","-")</f>
        <v>-</v>
      </c>
      <c r="U10" s="43" t="str">
        <f>IF(ISERR(FIND(U$2,NieStac!$S17))=FALSE,"+","-")</f>
        <v>-</v>
      </c>
      <c r="V10" s="43" t="str">
        <f>IF(ISERR(FIND(V$2,NieStac!$S17))=FALSE,"+","-")</f>
        <v>-</v>
      </c>
      <c r="W10" s="43" t="str">
        <f>IF(ISERR(FIND(W$2,NieStac!$S17))=FALSE,"+","-")</f>
        <v>-</v>
      </c>
      <c r="X10" s="43" t="str">
        <f>IF(ISERR(FIND(X$2,NieStac!$S17))=FALSE,"+","-")</f>
        <v>-</v>
      </c>
      <c r="Y10" s="43" t="str">
        <f>IF(ISERR(FIND(Y$2,NieStac!$S17))=FALSE,"+","-")</f>
        <v>-</v>
      </c>
      <c r="Z10" s="43" t="str">
        <f>IF(ISERR(FIND(Z$2,NieStac!$S17))=FALSE,"+","-")</f>
        <v>-</v>
      </c>
      <c r="AA10" s="43" t="str">
        <f>IF(ISERR(FIND(AA$2,NieStac!$S17))=FALSE,"+","-")</f>
        <v>+</v>
      </c>
      <c r="AB10" s="75" t="str">
        <f>NieStac!C17</f>
        <v>Zaawansowane technologie baz danych</v>
      </c>
      <c r="AC10" s="43" t="str">
        <f>IF(ISERR(FIND(AC$2,NieStac!$T17))=FALSE,"+","-")</f>
        <v>+</v>
      </c>
      <c r="AD10" s="43" t="str">
        <f>IF(ISERR(FIND(AD$2,NieStac!$T17))=FALSE,"+","-")</f>
        <v>+</v>
      </c>
      <c r="AE10" s="43" t="str">
        <f>IF(ISERR(FIND(AE$2,NieStac!$T17))=FALSE,"+","-")</f>
        <v>-</v>
      </c>
      <c r="AF10" s="43" t="str">
        <f>IF(ISERR(FIND(AF$2,NieStac!$T17))=FALSE,"+","-")</f>
        <v>-</v>
      </c>
    </row>
    <row r="11" spans="1:32" x14ac:dyDescent="0.25">
      <c r="A11" s="71" t="str">
        <f>NieStac!C18</f>
        <v>Programowanie aplikacji internetowych</v>
      </c>
      <c r="B11" s="43" t="str">
        <f>IF(ISERR(FIND(B$2,NieStac!$R18))=FALSE,"+","-")</f>
        <v>-</v>
      </c>
      <c r="C11" s="43" t="str">
        <f>IF(ISERR(FIND(C$2,NieStac!$R18))=FALSE,"+","-")</f>
        <v>+</v>
      </c>
      <c r="D11" s="43" t="str">
        <f>IF(ISERR(FIND(D$2,NieStac!$R18))=FALSE,"+","-")</f>
        <v>+</v>
      </c>
      <c r="E11" s="43" t="str">
        <f>IF(ISERR(FIND(E$2,NieStac!$R18))=FALSE,"+","-")</f>
        <v>+</v>
      </c>
      <c r="F11" s="43" t="str">
        <f>IF(ISERR(FIND(F$2,NieStac!$R18))=FALSE,"+","-")</f>
        <v>+</v>
      </c>
      <c r="G11" s="43" t="str">
        <f>IF(ISERR(FIND(G$2,NieStac!$R18))=FALSE,"+","-")</f>
        <v>+</v>
      </c>
      <c r="H11" s="43" t="str">
        <f>IF(ISERR(FIND(H$2,NieStac!$R18))=FALSE,"+","-")</f>
        <v>-</v>
      </c>
      <c r="I11" s="43" t="str">
        <f>IF(ISERR(FIND(I$2,NieStac!$R18))=FALSE,"+","-")</f>
        <v>-</v>
      </c>
      <c r="J11" s="43" t="str">
        <f>IF(ISERR(FIND(J$2,NieStac!$R18))=FALSE,"+","-")</f>
        <v>-</v>
      </c>
      <c r="K11" s="75" t="str">
        <f>NieStac!C18</f>
        <v>Programowanie aplikacji internetowych</v>
      </c>
      <c r="L11" s="43" t="str">
        <f>IF(ISERR(FIND(L$2,NieStac!$S18))=FALSE,"+","-")</f>
        <v>+</v>
      </c>
      <c r="M11" s="43" t="str">
        <f>IF(ISERR(FIND(M$2,NieStac!$S18))=FALSE,"+","-")</f>
        <v>-</v>
      </c>
      <c r="N11" s="43" t="str">
        <f>IF(ISERR(FIND(N$2,NieStac!$S18))=FALSE,"+","-")</f>
        <v>-</v>
      </c>
      <c r="O11" s="43" t="str">
        <f>IF(ISERR(FIND(O$2,NieStac!$S18))=FALSE,"+","-")</f>
        <v>+</v>
      </c>
      <c r="P11" s="43" t="str">
        <f>IF(ISERR(FIND(P$2,NieStac!$S18))=FALSE,"+","-")</f>
        <v>+</v>
      </c>
      <c r="Q11" s="43" t="str">
        <f>IF(ISERR(FIND(Q$2,NieStac!$S18))=FALSE,"+","-")</f>
        <v>+</v>
      </c>
      <c r="R11" s="43" t="str">
        <f>IF(ISERR(FIND(R$2,NieStac!$S18))=FALSE,"+","-")</f>
        <v>-</v>
      </c>
      <c r="S11" s="43" t="str">
        <f>IF(ISERR(FIND(S$2,NieStac!$S18))=FALSE,"+","-")</f>
        <v>-</v>
      </c>
      <c r="T11" s="43" t="str">
        <f>IF(ISERR(FIND(T$2,NieStac!$S18))=FALSE,"+","-")</f>
        <v>-</v>
      </c>
      <c r="U11" s="43" t="str">
        <f>IF(ISERR(FIND(U$2,NieStac!$S18))=FALSE,"+","-")</f>
        <v>-</v>
      </c>
      <c r="V11" s="43" t="str">
        <f>IF(ISERR(FIND(V$2,NieStac!$S18))=FALSE,"+","-")</f>
        <v>-</v>
      </c>
      <c r="W11" s="43" t="str">
        <f>IF(ISERR(FIND(W$2,NieStac!$S18))=FALSE,"+","-")</f>
        <v>-</v>
      </c>
      <c r="X11" s="43" t="str">
        <f>IF(ISERR(FIND(X$2,NieStac!$S18))=FALSE,"+","-")</f>
        <v>-</v>
      </c>
      <c r="Y11" s="43" t="str">
        <f>IF(ISERR(FIND(Y$2,NieStac!$S18))=FALSE,"+","-")</f>
        <v>-</v>
      </c>
      <c r="Z11" s="43" t="str">
        <f>IF(ISERR(FIND(Z$2,NieStac!$S18))=FALSE,"+","-")</f>
        <v>+</v>
      </c>
      <c r="AA11" s="43" t="str">
        <f>IF(ISERR(FIND(AA$2,NieStac!$S18))=FALSE,"+","-")</f>
        <v>+</v>
      </c>
      <c r="AB11" s="75" t="str">
        <f>NieStac!C18</f>
        <v>Programowanie aplikacji internetowych</v>
      </c>
      <c r="AC11" s="43" t="str">
        <f>IF(ISERR(FIND(AC$2,NieStac!$T18))=FALSE,"+","-")</f>
        <v>+</v>
      </c>
      <c r="AD11" s="43" t="str">
        <f>IF(ISERR(FIND(AD$2,NieStac!$T18))=FALSE,"+","-")</f>
        <v>+</v>
      </c>
      <c r="AE11" s="43" t="str">
        <f>IF(ISERR(FIND(AE$2,NieStac!$T18))=FALSE,"+","-")</f>
        <v>-</v>
      </c>
      <c r="AF11" s="43" t="str">
        <f>IF(ISERR(FIND(AF$2,NieStac!$T18))=FALSE,"+","-")</f>
        <v>-</v>
      </c>
    </row>
    <row r="12" spans="1:32" ht="25" x14ac:dyDescent="0.25">
      <c r="A12" s="71" t="str">
        <f>NieStac!C19</f>
        <v>Ocena efektywności systemów komputerowych</v>
      </c>
      <c r="B12" s="43" t="str">
        <f>IF(ISERR(FIND(B$2,NieStac!$R19))=FALSE,"+","-")</f>
        <v>-</v>
      </c>
      <c r="C12" s="43" t="str">
        <f>IF(ISERR(FIND(C$2,NieStac!$R19))=FALSE,"+","-")</f>
        <v>+</v>
      </c>
      <c r="D12" s="43" t="str">
        <f>IF(ISERR(FIND(D$2,NieStac!$R19))=FALSE,"+","-")</f>
        <v>+</v>
      </c>
      <c r="E12" s="43" t="str">
        <f>IF(ISERR(FIND(E$2,NieStac!$R19))=FALSE,"+","-")</f>
        <v>+</v>
      </c>
      <c r="F12" s="43" t="str">
        <f>IF(ISERR(FIND(F$2,NieStac!$R19))=FALSE,"+","-")</f>
        <v>+</v>
      </c>
      <c r="G12" s="43" t="str">
        <f>IF(ISERR(FIND(G$2,NieStac!$R19))=FALSE,"+","-")</f>
        <v>+</v>
      </c>
      <c r="H12" s="43" t="str">
        <f>IF(ISERR(FIND(H$2,NieStac!$R19))=FALSE,"+","-")</f>
        <v>-</v>
      </c>
      <c r="I12" s="43" t="str">
        <f>IF(ISERR(FIND(I$2,NieStac!$R19))=FALSE,"+","-")</f>
        <v>-</v>
      </c>
      <c r="J12" s="43" t="str">
        <f>IF(ISERR(FIND(J$2,NieStac!$R19))=FALSE,"+","-")</f>
        <v>-</v>
      </c>
      <c r="K12" s="75" t="str">
        <f>NieStac!C19</f>
        <v>Ocena efektywności systemów komputerowych</v>
      </c>
      <c r="L12" s="43" t="str">
        <f>IF(ISERR(FIND(L$2,NieStac!$S19))=FALSE,"+","-")</f>
        <v>+</v>
      </c>
      <c r="M12" s="43" t="str">
        <f>IF(ISERR(FIND(M$2,NieStac!$S19))=FALSE,"+","-")</f>
        <v>-</v>
      </c>
      <c r="N12" s="43" t="str">
        <f>IF(ISERR(FIND(N$2,NieStac!$S19))=FALSE,"+","-")</f>
        <v>+</v>
      </c>
      <c r="O12" s="43" t="str">
        <f>IF(ISERR(FIND(O$2,NieStac!$S19))=FALSE,"+","-")</f>
        <v>+</v>
      </c>
      <c r="P12" s="43" t="str">
        <f>IF(ISERR(FIND(P$2,NieStac!$S19))=FALSE,"+","-")</f>
        <v>+</v>
      </c>
      <c r="Q12" s="43" t="str">
        <f>IF(ISERR(FIND(Q$2,NieStac!$S19))=FALSE,"+","-")</f>
        <v>+</v>
      </c>
      <c r="R12" s="43" t="str">
        <f>IF(ISERR(FIND(R$2,NieStac!$S19))=FALSE,"+","-")</f>
        <v>-</v>
      </c>
      <c r="S12" s="43" t="str">
        <f>IF(ISERR(FIND(S$2,NieStac!$S19))=FALSE,"+","-")</f>
        <v>+</v>
      </c>
      <c r="T12" s="43" t="str">
        <f>IF(ISERR(FIND(T$2,NieStac!$S19))=FALSE,"+","-")</f>
        <v>+</v>
      </c>
      <c r="U12" s="43" t="str">
        <f>IF(ISERR(FIND(U$2,NieStac!$S19))=FALSE,"+","-")</f>
        <v>-</v>
      </c>
      <c r="V12" s="43" t="str">
        <f>IF(ISERR(FIND(V$2,NieStac!$S19))=FALSE,"+","-")</f>
        <v>-</v>
      </c>
      <c r="W12" s="43" t="str">
        <f>IF(ISERR(FIND(W$2,NieStac!$S19))=FALSE,"+","-")</f>
        <v>-</v>
      </c>
      <c r="X12" s="43" t="str">
        <f>IF(ISERR(FIND(X$2,NieStac!$S19))=FALSE,"+","-")</f>
        <v>-</v>
      </c>
      <c r="Y12" s="43" t="str">
        <f>IF(ISERR(FIND(Y$2,NieStac!$S19))=FALSE,"+","-")</f>
        <v>-</v>
      </c>
      <c r="Z12" s="43" t="str">
        <f>IF(ISERR(FIND(Z$2,NieStac!$S19))=FALSE,"+","-")</f>
        <v>+</v>
      </c>
      <c r="AA12" s="43" t="str">
        <f>IF(ISERR(FIND(AA$2,NieStac!$S19))=FALSE,"+","-")</f>
        <v>+</v>
      </c>
      <c r="AB12" s="75" t="str">
        <f>NieStac!C19</f>
        <v>Ocena efektywności systemów komputerowych</v>
      </c>
      <c r="AC12" s="43" t="str">
        <f>IF(ISERR(FIND(AC$2,NieStac!$T19))=FALSE,"+","-")</f>
        <v>+</v>
      </c>
      <c r="AD12" s="43" t="str">
        <f>IF(ISERR(FIND(AD$2,NieStac!$T19))=FALSE,"+","-")</f>
        <v>+</v>
      </c>
      <c r="AE12" s="43" t="str">
        <f>IF(ISERR(FIND(AE$2,NieStac!$T19))=FALSE,"+","-")</f>
        <v>-</v>
      </c>
      <c r="AF12" s="43" t="str">
        <f>IF(ISERR(FIND(AF$2,NieStac!$T19))=FALSE,"+","-")</f>
        <v>-</v>
      </c>
    </row>
    <row r="13" spans="1:32" x14ac:dyDescent="0.25">
      <c r="A13" s="71" t="str">
        <f>NieStac!C20</f>
        <v>Systemy zarządzania treścią</v>
      </c>
      <c r="B13" s="43" t="str">
        <f>IF(ISERR(FIND(B$2,NieStac!$R20))=FALSE,"+","-")</f>
        <v>-</v>
      </c>
      <c r="C13" s="43" t="str">
        <f>IF(ISERR(FIND(C$2,NieStac!$R20))=FALSE,"+","-")</f>
        <v>+</v>
      </c>
      <c r="D13" s="43" t="str">
        <f>IF(ISERR(FIND(D$2,NieStac!$R20))=FALSE,"+","-")</f>
        <v>+</v>
      </c>
      <c r="E13" s="43" t="str">
        <f>IF(ISERR(FIND(E$2,NieStac!$R20))=FALSE,"+","-")</f>
        <v>+</v>
      </c>
      <c r="F13" s="43" t="str">
        <f>IF(ISERR(FIND(F$2,NieStac!$R20))=FALSE,"+","-")</f>
        <v>+</v>
      </c>
      <c r="G13" s="43" t="str">
        <f>IF(ISERR(FIND(G$2,NieStac!$R20))=FALSE,"+","-")</f>
        <v>+</v>
      </c>
      <c r="H13" s="43" t="str">
        <f>IF(ISERR(FIND(H$2,NieStac!$R20))=FALSE,"+","-")</f>
        <v>-</v>
      </c>
      <c r="I13" s="43" t="str">
        <f>IF(ISERR(FIND(I$2,NieStac!$R20))=FALSE,"+","-")</f>
        <v>-</v>
      </c>
      <c r="J13" s="43" t="str">
        <f>IF(ISERR(FIND(J$2,NieStac!$R20))=FALSE,"+","-")</f>
        <v>-</v>
      </c>
      <c r="K13" s="75" t="str">
        <f>NieStac!C20</f>
        <v>Systemy zarządzania treścią</v>
      </c>
      <c r="L13" s="43" t="str">
        <f>IF(ISERR(FIND(L$2,NieStac!$S20))=FALSE,"+","-")</f>
        <v>-</v>
      </c>
      <c r="M13" s="43" t="str">
        <f>IF(ISERR(FIND(M$2,NieStac!$S20))=FALSE,"+","-")</f>
        <v>-</v>
      </c>
      <c r="N13" s="43" t="str">
        <f>IF(ISERR(FIND(N$2,NieStac!$S20))=FALSE,"+","-")</f>
        <v>-</v>
      </c>
      <c r="O13" s="43" t="str">
        <f>IF(ISERR(FIND(O$2,NieStac!$S20))=FALSE,"+","-")</f>
        <v>-</v>
      </c>
      <c r="P13" s="43" t="str">
        <f>IF(ISERR(FIND(P$2,NieStac!$S20))=FALSE,"+","-")</f>
        <v>+</v>
      </c>
      <c r="Q13" s="43" t="str">
        <f>IF(ISERR(FIND(Q$2,NieStac!$S20))=FALSE,"+","-")</f>
        <v>+</v>
      </c>
      <c r="R13" s="43" t="str">
        <f>IF(ISERR(FIND(R$2,NieStac!$S20))=FALSE,"+","-")</f>
        <v>-</v>
      </c>
      <c r="S13" s="43" t="str">
        <f>IF(ISERR(FIND(S$2,NieStac!$S20))=FALSE,"+","-")</f>
        <v>-</v>
      </c>
      <c r="T13" s="43" t="str">
        <f>IF(ISERR(FIND(T$2,NieStac!$S20))=FALSE,"+","-")</f>
        <v>-</v>
      </c>
      <c r="U13" s="43" t="str">
        <f>IF(ISERR(FIND(U$2,NieStac!$S20))=FALSE,"+","-")</f>
        <v>-</v>
      </c>
      <c r="V13" s="43" t="str">
        <f>IF(ISERR(FIND(V$2,NieStac!$S20))=FALSE,"+","-")</f>
        <v>-</v>
      </c>
      <c r="W13" s="43" t="str">
        <f>IF(ISERR(FIND(W$2,NieStac!$S20))=FALSE,"+","-")</f>
        <v>-</v>
      </c>
      <c r="X13" s="43" t="str">
        <f>IF(ISERR(FIND(X$2,NieStac!$S20))=FALSE,"+","-")</f>
        <v>-</v>
      </c>
      <c r="Y13" s="43" t="str">
        <f>IF(ISERR(FIND(Y$2,NieStac!$S20))=FALSE,"+","-")</f>
        <v>-</v>
      </c>
      <c r="Z13" s="43" t="str">
        <f>IF(ISERR(FIND(Z$2,NieStac!$S20))=FALSE,"+","-")</f>
        <v>-</v>
      </c>
      <c r="AA13" s="43" t="str">
        <f>IF(ISERR(FIND(AA$2,NieStac!$S20))=FALSE,"+","-")</f>
        <v>+</v>
      </c>
      <c r="AB13" s="75" t="str">
        <f>NieStac!C20</f>
        <v>Systemy zarządzania treścią</v>
      </c>
      <c r="AC13" s="43" t="str">
        <f>IF(ISERR(FIND(AC$2,NieStac!$T20))=FALSE,"+","-")</f>
        <v>+</v>
      </c>
      <c r="AD13" s="43" t="str">
        <f>IF(ISERR(FIND(AD$2,NieStac!$T20))=FALSE,"+","-")</f>
        <v>+</v>
      </c>
      <c r="AE13" s="43" t="str">
        <f>IF(ISERR(FIND(AE$2,NieStac!$T20))=FALSE,"+","-")</f>
        <v>-</v>
      </c>
      <c r="AF13" s="43" t="str">
        <f>IF(ISERR(FIND(AF$2,NieStac!$T20))=FALSE,"+","-")</f>
        <v>-</v>
      </c>
    </row>
    <row r="14" spans="1:32" x14ac:dyDescent="0.25">
      <c r="A14" s="71" t="str">
        <f>NieStac!C21</f>
        <v>Język angielski</v>
      </c>
      <c r="B14" s="43" t="str">
        <f>IF(ISERR(FIND(B$2,NieStac!$R21))=FALSE,"+","-")</f>
        <v>-</v>
      </c>
      <c r="C14" s="43" t="str">
        <f>IF(ISERR(FIND(C$2,NieStac!$R21))=FALSE,"+","-")</f>
        <v>-</v>
      </c>
      <c r="D14" s="43" t="str">
        <f>IF(ISERR(FIND(D$2,NieStac!$R21))=FALSE,"+","-")</f>
        <v>-</v>
      </c>
      <c r="E14" s="43" t="str">
        <f>IF(ISERR(FIND(E$2,NieStac!$R21))=FALSE,"+","-")</f>
        <v>-</v>
      </c>
      <c r="F14" s="43" t="str">
        <f>IF(ISERR(FIND(F$2,NieStac!$R21))=FALSE,"+","-")</f>
        <v>-</v>
      </c>
      <c r="G14" s="43" t="str">
        <f>IF(ISERR(FIND(G$2,NieStac!$R21))=FALSE,"+","-")</f>
        <v>-</v>
      </c>
      <c r="H14" s="43" t="str">
        <f>IF(ISERR(FIND(H$2,NieStac!$R21))=FALSE,"+","-")</f>
        <v>-</v>
      </c>
      <c r="I14" s="43" t="str">
        <f>IF(ISERR(FIND(I$2,NieStac!$R21))=FALSE,"+","-")</f>
        <v>-</v>
      </c>
      <c r="J14" s="43" t="str">
        <f>IF(ISERR(FIND(J$2,NieStac!$R21))=FALSE,"+","-")</f>
        <v>-</v>
      </c>
      <c r="K14" s="75" t="str">
        <f>NieStac!C21</f>
        <v>Język angielski</v>
      </c>
      <c r="L14" s="43" t="str">
        <f>IF(ISERR(FIND(L$2,NieStac!$S21))=FALSE,"+","-")</f>
        <v>+</v>
      </c>
      <c r="M14" s="43" t="str">
        <f>IF(ISERR(FIND(M$2,NieStac!$S21))=FALSE,"+","-")</f>
        <v>-</v>
      </c>
      <c r="N14" s="43" t="str">
        <f>IF(ISERR(FIND(N$2,NieStac!$S21))=FALSE,"+","-")</f>
        <v>-</v>
      </c>
      <c r="O14" s="43" t="str">
        <f>IF(ISERR(FIND(O$2,NieStac!$S21))=FALSE,"+","-")</f>
        <v>-</v>
      </c>
      <c r="P14" s="43" t="str">
        <f>IF(ISERR(FIND(P$2,NieStac!$S21))=FALSE,"+","-")</f>
        <v>-</v>
      </c>
      <c r="Q14" s="43" t="str">
        <f>IF(ISERR(FIND(Q$2,NieStac!$S21))=FALSE,"+","-")</f>
        <v>-</v>
      </c>
      <c r="R14" s="43" t="str">
        <f>IF(ISERR(FIND(R$2,NieStac!$S21))=FALSE,"+","-")</f>
        <v>-</v>
      </c>
      <c r="S14" s="43" t="str">
        <f>IF(ISERR(FIND(S$2,NieStac!$S21))=FALSE,"+","-")</f>
        <v>-</v>
      </c>
      <c r="T14" s="43" t="str">
        <f>IF(ISERR(FIND(T$2,NieStac!$S21))=FALSE,"+","-")</f>
        <v>-</v>
      </c>
      <c r="U14" s="43" t="str">
        <f>IF(ISERR(FIND(U$2,NieStac!$S21))=FALSE,"+","-")</f>
        <v>-</v>
      </c>
      <c r="V14" s="43" t="str">
        <f>IF(ISERR(FIND(V$2,NieStac!$S21))=FALSE,"+","-")</f>
        <v>-</v>
      </c>
      <c r="W14" s="43" t="str">
        <f>IF(ISERR(FIND(W$2,NieStac!$S21))=FALSE,"+","-")</f>
        <v>+</v>
      </c>
      <c r="X14" s="43" t="str">
        <f>IF(ISERR(FIND(X$2,NieStac!$S21))=FALSE,"+","-")</f>
        <v>+</v>
      </c>
      <c r="Y14" s="43" t="str">
        <f>IF(ISERR(FIND(Y$2,NieStac!$S21))=FALSE,"+","-")</f>
        <v>+</v>
      </c>
      <c r="Z14" s="43" t="str">
        <f>IF(ISERR(FIND(Z$2,NieStac!$S21))=FALSE,"+","-")</f>
        <v>+</v>
      </c>
      <c r="AA14" s="43" t="str">
        <f>IF(ISERR(FIND(AA$2,NieStac!$S21))=FALSE,"+","-")</f>
        <v>-</v>
      </c>
      <c r="AB14" s="75" t="str">
        <f>NieStac!C21</f>
        <v>Język angielski</v>
      </c>
      <c r="AC14" s="43" t="str">
        <f>IF(ISERR(FIND(AC$2,NieStac!$T21))=FALSE,"+","-")</f>
        <v>-</v>
      </c>
      <c r="AD14" s="43" t="str">
        <f>IF(ISERR(FIND(AD$2,NieStac!$T21))=FALSE,"+","-")</f>
        <v>-</v>
      </c>
      <c r="AE14" s="43" t="str">
        <f>IF(ISERR(FIND(AE$2,NieStac!$T21))=FALSE,"+","-")</f>
        <v>+</v>
      </c>
      <c r="AF14" s="43" t="str">
        <f>IF(ISERR(FIND(AF$2,NieStac!$T21))=FALSE,"+","-")</f>
        <v>-</v>
      </c>
    </row>
    <row r="15" spans="1:32" x14ac:dyDescent="0.25">
      <c r="A15" s="71" t="str">
        <f>NieStac!C22</f>
        <v>Podstawowe szkolenie z zakresu BHP</v>
      </c>
      <c r="B15" s="43" t="str">
        <f>IF(ISERR(FIND(B$2,NieStac!$R22))=FALSE,"+","-")</f>
        <v>-</v>
      </c>
      <c r="C15" s="43" t="str">
        <f>IF(ISERR(FIND(C$2,NieStac!$R22))=FALSE,"+","-")</f>
        <v>-</v>
      </c>
      <c r="D15" s="43" t="str">
        <f>IF(ISERR(FIND(D$2,NieStac!$R22))=FALSE,"+","-")</f>
        <v>-</v>
      </c>
      <c r="E15" s="43" t="str">
        <f>IF(ISERR(FIND(E$2,NieStac!$R22))=FALSE,"+","-")</f>
        <v>-</v>
      </c>
      <c r="F15" s="43" t="str">
        <f>IF(ISERR(FIND(F$2,NieStac!$R22))=FALSE,"+","-")</f>
        <v>-</v>
      </c>
      <c r="G15" s="43" t="str">
        <f>IF(ISERR(FIND(G$2,NieStac!$R22))=FALSE,"+","-")</f>
        <v>-</v>
      </c>
      <c r="H15" s="43" t="str">
        <f>IF(ISERR(FIND(H$2,NieStac!$R22))=FALSE,"+","-")</f>
        <v>-</v>
      </c>
      <c r="I15" s="43" t="str">
        <f>IF(ISERR(FIND(I$2,NieStac!$R22))=FALSE,"+","-")</f>
        <v>-</v>
      </c>
      <c r="J15" s="43" t="str">
        <f>IF(ISERR(FIND(J$2,NieStac!$R22))=FALSE,"+","-")</f>
        <v>-</v>
      </c>
      <c r="K15" s="75" t="str">
        <f>NieStac!C22</f>
        <v>Podstawowe szkolenie z zakresu BHP</v>
      </c>
      <c r="L15" s="43" t="str">
        <f>IF(ISERR(FIND(L$2,NieStac!$S22))=FALSE,"+","-")</f>
        <v>-</v>
      </c>
      <c r="M15" s="43" t="str">
        <f>IF(ISERR(FIND(M$2,NieStac!$S22))=FALSE,"+","-")</f>
        <v>-</v>
      </c>
      <c r="N15" s="43" t="str">
        <f>IF(ISERR(FIND(N$2,NieStac!$S22))=FALSE,"+","-")</f>
        <v>-</v>
      </c>
      <c r="O15" s="43" t="str">
        <f>IF(ISERR(FIND(O$2,NieStac!$S22))=FALSE,"+","-")</f>
        <v>-</v>
      </c>
      <c r="P15" s="43" t="str">
        <f>IF(ISERR(FIND(P$2,NieStac!$S22))=FALSE,"+","-")</f>
        <v>+</v>
      </c>
      <c r="Q15" s="43" t="str">
        <f>IF(ISERR(FIND(Q$2,NieStac!$S22))=FALSE,"+","-")</f>
        <v>-</v>
      </c>
      <c r="R15" s="43" t="str">
        <f>IF(ISERR(FIND(R$2,NieStac!$S22))=FALSE,"+","-")</f>
        <v>-</v>
      </c>
      <c r="S15" s="43" t="str">
        <f>IF(ISERR(FIND(S$2,NieStac!$S22))=FALSE,"+","-")</f>
        <v>-</v>
      </c>
      <c r="T15" s="43" t="str">
        <f>IF(ISERR(FIND(T$2,NieStac!$S22))=FALSE,"+","-")</f>
        <v>-</v>
      </c>
      <c r="U15" s="43" t="str">
        <f>IF(ISERR(FIND(U$2,NieStac!$S22))=FALSE,"+","-")</f>
        <v>-</v>
      </c>
      <c r="V15" s="43" t="str">
        <f>IF(ISERR(FIND(V$2,NieStac!$S22))=FALSE,"+","-")</f>
        <v>-</v>
      </c>
      <c r="W15" s="43" t="str">
        <f>IF(ISERR(FIND(W$2,NieStac!$S22))=FALSE,"+","-")</f>
        <v>-</v>
      </c>
      <c r="X15" s="43" t="str">
        <f>IF(ISERR(FIND(X$2,NieStac!$S22))=FALSE,"+","-")</f>
        <v>-</v>
      </c>
      <c r="Y15" s="43" t="str">
        <f>IF(ISERR(FIND(Y$2,NieStac!$S22))=FALSE,"+","-")</f>
        <v>-</v>
      </c>
      <c r="Z15" s="43" t="str">
        <f>IF(ISERR(FIND(Z$2,NieStac!$S22))=FALSE,"+","-")</f>
        <v>-</v>
      </c>
      <c r="AA15" s="43" t="str">
        <f>IF(ISERR(FIND(AA$2,NieStac!$S22))=FALSE,"+","-")</f>
        <v>-</v>
      </c>
      <c r="AB15" s="75" t="str">
        <f>NieStac!C22</f>
        <v>Podstawowe szkolenie z zakresu BHP</v>
      </c>
      <c r="AC15" s="43" t="str">
        <f>IF(ISERR(FIND(AC$2,NieStac!$T22))=FALSE,"+","-")</f>
        <v>-</v>
      </c>
      <c r="AD15" s="43" t="str">
        <f>IF(ISERR(FIND(AD$2,NieStac!$T22))=FALSE,"+","-")</f>
        <v>-</v>
      </c>
      <c r="AE15" s="43" t="str">
        <f>IF(ISERR(FIND(AE$2,NieStac!$T22))=FALSE,"+","-")</f>
        <v>-</v>
      </c>
      <c r="AF15" s="43" t="str">
        <f>IF(ISERR(FIND(AF$2,NieStac!$T22))=FALSE,"+","-")</f>
        <v>-</v>
      </c>
    </row>
    <row r="16" spans="1:32" x14ac:dyDescent="0.25">
      <c r="A16" s="71" t="str">
        <f>NieStac!C23</f>
        <v>Zarządzanie projektami</v>
      </c>
      <c r="B16" s="43" t="str">
        <f>IF(ISERR(FIND(B$2,NieStac!$R23))=FALSE,"+","-")</f>
        <v>-</v>
      </c>
      <c r="C16" s="43" t="str">
        <f>IF(ISERR(FIND(C$2,NieStac!$R23))=FALSE,"+","-")</f>
        <v>-</v>
      </c>
      <c r="D16" s="43" t="str">
        <f>IF(ISERR(FIND(D$2,NieStac!$R23))=FALSE,"+","-")</f>
        <v>+</v>
      </c>
      <c r="E16" s="43" t="str">
        <f>IF(ISERR(FIND(E$2,NieStac!$R23))=FALSE,"+","-")</f>
        <v>-</v>
      </c>
      <c r="F16" s="43" t="str">
        <f>IF(ISERR(FIND(F$2,NieStac!$R23))=FALSE,"+","-")</f>
        <v>+</v>
      </c>
      <c r="G16" s="43" t="str">
        <f>IF(ISERR(FIND(G$2,NieStac!$R23))=FALSE,"+","-")</f>
        <v>-</v>
      </c>
      <c r="H16" s="43" t="str">
        <f>IF(ISERR(FIND(H$2,NieStac!$R23))=FALSE,"+","-")</f>
        <v>-</v>
      </c>
      <c r="I16" s="43" t="str">
        <f>IF(ISERR(FIND(I$2,NieStac!$R23))=FALSE,"+","-")</f>
        <v>+</v>
      </c>
      <c r="J16" s="43" t="str">
        <f>IF(ISERR(FIND(J$2,NieStac!$R23))=FALSE,"+","-")</f>
        <v>-</v>
      </c>
      <c r="K16" s="75" t="str">
        <f>NieStac!C23</f>
        <v>Zarządzanie projektami</v>
      </c>
      <c r="L16" s="43" t="str">
        <f>IF(ISERR(FIND(L$2,NieStac!$S23))=FALSE,"+","-")</f>
        <v>-</v>
      </c>
      <c r="M16" s="43" t="str">
        <f>IF(ISERR(FIND(M$2,NieStac!$S23))=FALSE,"+","-")</f>
        <v>+</v>
      </c>
      <c r="N16" s="43" t="str">
        <f>IF(ISERR(FIND(N$2,NieStac!$S23))=FALSE,"+","-")</f>
        <v>-</v>
      </c>
      <c r="O16" s="43" t="str">
        <f>IF(ISERR(FIND(O$2,NieStac!$S23))=FALSE,"+","-")</f>
        <v>-</v>
      </c>
      <c r="P16" s="43" t="str">
        <f>IF(ISERR(FIND(P$2,NieStac!$S23))=FALSE,"+","-")</f>
        <v>+</v>
      </c>
      <c r="Q16" s="43" t="str">
        <f>IF(ISERR(FIND(Q$2,NieStac!$S23))=FALSE,"+","-")</f>
        <v>-</v>
      </c>
      <c r="R16" s="43" t="str">
        <f>IF(ISERR(FIND(R$2,NieStac!$S23))=FALSE,"+","-")</f>
        <v>+</v>
      </c>
      <c r="S16" s="43" t="str">
        <f>IF(ISERR(FIND(S$2,NieStac!$S23))=FALSE,"+","-")</f>
        <v>-</v>
      </c>
      <c r="T16" s="43" t="str">
        <f>IF(ISERR(FIND(T$2,NieStac!$S23))=FALSE,"+","-")</f>
        <v>-</v>
      </c>
      <c r="U16" s="43" t="str">
        <f>IF(ISERR(FIND(U$2,NieStac!$S23))=FALSE,"+","-")</f>
        <v>-</v>
      </c>
      <c r="V16" s="43" t="str">
        <f>IF(ISERR(FIND(V$2,NieStac!$S23))=FALSE,"+","-")</f>
        <v>-</v>
      </c>
      <c r="W16" s="43" t="str">
        <f>IF(ISERR(FIND(W$2,NieStac!$S23))=FALSE,"+","-")</f>
        <v>-</v>
      </c>
      <c r="X16" s="43" t="str">
        <f>IF(ISERR(FIND(X$2,NieStac!$S23))=FALSE,"+","-")</f>
        <v>-</v>
      </c>
      <c r="Y16" s="43" t="str">
        <f>IF(ISERR(FIND(Y$2,NieStac!$S23))=FALSE,"+","-")</f>
        <v>-</v>
      </c>
      <c r="Z16" s="43" t="str">
        <f>IF(ISERR(FIND(Z$2,NieStac!$S23))=FALSE,"+","-")</f>
        <v>+</v>
      </c>
      <c r="AA16" s="43" t="str">
        <f>IF(ISERR(FIND(AA$2,NieStac!$S23))=FALSE,"+","-")</f>
        <v>-</v>
      </c>
      <c r="AB16" s="75" t="str">
        <f>NieStac!C23</f>
        <v>Zarządzanie projektami</v>
      </c>
      <c r="AC16" s="43" t="str">
        <f>IF(ISERR(FIND(AC$2,NieStac!$T23))=FALSE,"+","-")</f>
        <v>+</v>
      </c>
      <c r="AD16" s="43" t="str">
        <f>IF(ISERR(FIND(AD$2,NieStac!$T23))=FALSE,"+","-")</f>
        <v>+</v>
      </c>
      <c r="AE16" s="43" t="str">
        <f>IF(ISERR(FIND(AE$2,NieStac!$T23))=FALSE,"+","-")</f>
        <v>-</v>
      </c>
      <c r="AF16" s="43" t="str">
        <f>IF(ISERR(FIND(AF$2,NieStac!$T23))=FALSE,"+","-")</f>
        <v>-</v>
      </c>
    </row>
    <row r="17" spans="1:32" hidden="1" x14ac:dyDescent="0.25">
      <c r="A17" s="71">
        <f>NieStac!C25</f>
        <v>0</v>
      </c>
      <c r="B17" s="43" t="str">
        <f>IF(ISERR(FIND(B$2,NieStac!$R25))=FALSE,"+","-")</f>
        <v>-</v>
      </c>
      <c r="C17" s="43" t="str">
        <f>IF(ISERR(FIND(C$2,NieStac!$R25))=FALSE,"+","-")</f>
        <v>-</v>
      </c>
      <c r="D17" s="43" t="str">
        <f>IF(ISERR(FIND(D$2,NieStac!$R25))=FALSE,"+","-")</f>
        <v>-</v>
      </c>
      <c r="E17" s="43" t="str">
        <f>IF(ISERR(FIND(E$2,NieStac!$R25))=FALSE,"+","-")</f>
        <v>-</v>
      </c>
      <c r="F17" s="43" t="str">
        <f>IF(ISERR(FIND(F$2,NieStac!$R25))=FALSE,"+","-")</f>
        <v>-</v>
      </c>
      <c r="G17" s="43" t="str">
        <f>IF(ISERR(FIND(G$2,NieStac!$R25))=FALSE,"+","-")</f>
        <v>-</v>
      </c>
      <c r="H17" s="43" t="str">
        <f>IF(ISERR(FIND(H$2,NieStac!$R25))=FALSE,"+","-")</f>
        <v>-</v>
      </c>
      <c r="I17" s="43" t="str">
        <f>IF(ISERR(FIND(I$2,NieStac!$R25))=FALSE,"+","-")</f>
        <v>-</v>
      </c>
      <c r="J17" s="43" t="str">
        <f>IF(ISERR(FIND(J$2,NieStac!$R25))=FALSE,"+","-")</f>
        <v>-</v>
      </c>
      <c r="K17" s="75">
        <f>NieStac!C25</f>
        <v>0</v>
      </c>
      <c r="L17" s="43" t="str">
        <f>IF(ISERR(FIND(L$2,NieStac!$S25))=FALSE,"+","-")</f>
        <v>-</v>
      </c>
      <c r="M17" s="43" t="str">
        <f>IF(ISERR(FIND(M$2,NieStac!$S25))=FALSE,"+","-")</f>
        <v>-</v>
      </c>
      <c r="N17" s="43" t="str">
        <f>IF(ISERR(FIND(N$2,NieStac!$S25))=FALSE,"+","-")</f>
        <v>-</v>
      </c>
      <c r="O17" s="43" t="str">
        <f>IF(ISERR(FIND(O$2,NieStac!$S25))=FALSE,"+","-")</f>
        <v>-</v>
      </c>
      <c r="P17" s="43" t="str">
        <f>IF(ISERR(FIND(P$2,NieStac!$S25))=FALSE,"+","-")</f>
        <v>-</v>
      </c>
      <c r="Q17" s="43" t="str">
        <f>IF(ISERR(FIND(Q$2,NieStac!$S25))=FALSE,"+","-")</f>
        <v>-</v>
      </c>
      <c r="R17" s="43" t="str">
        <f>IF(ISERR(FIND(R$2,NieStac!$S25))=FALSE,"+","-")</f>
        <v>-</v>
      </c>
      <c r="S17" s="43" t="str">
        <f>IF(ISERR(FIND(S$2,NieStac!$S25))=FALSE,"+","-")</f>
        <v>-</v>
      </c>
      <c r="T17" s="43" t="str">
        <f>IF(ISERR(FIND(T$2,NieStac!$S25))=FALSE,"+","-")</f>
        <v>-</v>
      </c>
      <c r="U17" s="43" t="str">
        <f>IF(ISERR(FIND(U$2,NieStac!$S25))=FALSE,"+","-")</f>
        <v>-</v>
      </c>
      <c r="V17" s="43" t="str">
        <f>IF(ISERR(FIND(V$2,NieStac!$S25))=FALSE,"+","-")</f>
        <v>-</v>
      </c>
      <c r="W17" s="43" t="str">
        <f>IF(ISERR(FIND(W$2,NieStac!$S25))=FALSE,"+","-")</f>
        <v>-</v>
      </c>
      <c r="X17" s="43" t="str">
        <f>IF(ISERR(FIND(X$2,NieStac!$S25))=FALSE,"+","-")</f>
        <v>-</v>
      </c>
      <c r="Y17" s="43" t="str">
        <f>IF(ISERR(FIND(Y$2,NieStac!$S25))=FALSE,"+","-")</f>
        <v>-</v>
      </c>
      <c r="Z17" s="43" t="str">
        <f>IF(ISERR(FIND(Z$2,NieStac!$S25))=FALSE,"+","-")</f>
        <v>-</v>
      </c>
      <c r="AA17" s="43" t="str">
        <f>IF(ISERR(FIND(AA$2,NieStac!$S25))=FALSE,"+","-")</f>
        <v>-</v>
      </c>
      <c r="AB17" s="75">
        <f>NieStac!C24</f>
        <v>0</v>
      </c>
      <c r="AC17" s="43" t="str">
        <f>IF(ISERR(FIND(AC$2,NieStac!$T25))=FALSE,"+","-")</f>
        <v>-</v>
      </c>
      <c r="AD17" s="43" t="str">
        <f>IF(ISERR(FIND(AD$2,NieStac!$T25))=FALSE,"+","-")</f>
        <v>-</v>
      </c>
      <c r="AE17" s="43" t="str">
        <f>IF(ISERR(FIND(AE$2,NieStac!$T25))=FALSE,"+","-")</f>
        <v>-</v>
      </c>
      <c r="AF17" s="43" t="str">
        <f>IF(ISERR(FIND(AF$2,NieStac!$T25))=FALSE,"+","-")</f>
        <v>-</v>
      </c>
    </row>
    <row r="18" spans="1:32" hidden="1" x14ac:dyDescent="0.25">
      <c r="A18" s="71">
        <f>NieStac!C26</f>
        <v>0</v>
      </c>
      <c r="B18" s="43" t="str">
        <f>IF(ISERR(FIND(B$2,NieStac!$R26))=FALSE,"+","-")</f>
        <v>-</v>
      </c>
      <c r="C18" s="43" t="str">
        <f>IF(ISERR(FIND(C$2,NieStac!$R26))=FALSE,"+","-")</f>
        <v>-</v>
      </c>
      <c r="D18" s="43" t="str">
        <f>IF(ISERR(FIND(D$2,NieStac!$R26))=FALSE,"+","-")</f>
        <v>-</v>
      </c>
      <c r="E18" s="43" t="str">
        <f>IF(ISERR(FIND(E$2,NieStac!$R26))=FALSE,"+","-")</f>
        <v>-</v>
      </c>
      <c r="F18" s="43" t="str">
        <f>IF(ISERR(FIND(F$2,NieStac!$R26))=FALSE,"+","-")</f>
        <v>-</v>
      </c>
      <c r="G18" s="43" t="str">
        <f>IF(ISERR(FIND(G$2,NieStac!$R26))=FALSE,"+","-")</f>
        <v>-</v>
      </c>
      <c r="H18" s="43" t="str">
        <f>IF(ISERR(FIND(H$2,NieStac!$R26))=FALSE,"+","-")</f>
        <v>-</v>
      </c>
      <c r="I18" s="43" t="str">
        <f>IF(ISERR(FIND(I$2,NieStac!$R26))=FALSE,"+","-")</f>
        <v>-</v>
      </c>
      <c r="J18" s="43" t="str">
        <f>IF(ISERR(FIND(J$2,NieStac!$R26))=FALSE,"+","-")</f>
        <v>-</v>
      </c>
      <c r="K18" s="75">
        <f>NieStac!C26</f>
        <v>0</v>
      </c>
      <c r="L18" s="43" t="str">
        <f>IF(ISERR(FIND(L$2,NieStac!$S26))=FALSE,"+","-")</f>
        <v>-</v>
      </c>
      <c r="M18" s="43" t="str">
        <f>IF(ISERR(FIND(M$2,NieStac!$S26))=FALSE,"+","-")</f>
        <v>-</v>
      </c>
      <c r="N18" s="43" t="str">
        <f>IF(ISERR(FIND(N$2,NieStac!$S26))=FALSE,"+","-")</f>
        <v>-</v>
      </c>
      <c r="O18" s="43" t="str">
        <f>IF(ISERR(FIND(O$2,NieStac!$S26))=FALSE,"+","-")</f>
        <v>-</v>
      </c>
      <c r="P18" s="43" t="str">
        <f>IF(ISERR(FIND(P$2,NieStac!$S26))=FALSE,"+","-")</f>
        <v>-</v>
      </c>
      <c r="Q18" s="43" t="str">
        <f>IF(ISERR(FIND(Q$2,NieStac!$S26))=FALSE,"+","-")</f>
        <v>-</v>
      </c>
      <c r="R18" s="43" t="str">
        <f>IF(ISERR(FIND(R$2,NieStac!$S26))=FALSE,"+","-")</f>
        <v>-</v>
      </c>
      <c r="S18" s="43" t="str">
        <f>IF(ISERR(FIND(S$2,NieStac!$S26))=FALSE,"+","-")</f>
        <v>-</v>
      </c>
      <c r="T18" s="43" t="str">
        <f>IF(ISERR(FIND(T$2,NieStac!$S26))=FALSE,"+","-")</f>
        <v>-</v>
      </c>
      <c r="U18" s="43" t="str">
        <f>IF(ISERR(FIND(U$2,NieStac!$S26))=FALSE,"+","-")</f>
        <v>-</v>
      </c>
      <c r="V18" s="43" t="str">
        <f>IF(ISERR(FIND(V$2,NieStac!$S26))=FALSE,"+","-")</f>
        <v>-</v>
      </c>
      <c r="W18" s="43" t="str">
        <f>IF(ISERR(FIND(W$2,NieStac!$S26))=FALSE,"+","-")</f>
        <v>-</v>
      </c>
      <c r="X18" s="43" t="str">
        <f>IF(ISERR(FIND(X$2,NieStac!$S26))=FALSE,"+","-")</f>
        <v>-</v>
      </c>
      <c r="Y18" s="43" t="str">
        <f>IF(ISERR(FIND(Y$2,NieStac!$S26))=FALSE,"+","-")</f>
        <v>-</v>
      </c>
      <c r="Z18" s="43" t="str">
        <f>IF(ISERR(FIND(Z$2,NieStac!$S26))=FALSE,"+","-")</f>
        <v>-</v>
      </c>
      <c r="AA18" s="43" t="str">
        <f>IF(ISERR(FIND(AA$2,NieStac!$S26))=FALSE,"+","-")</f>
        <v>-</v>
      </c>
      <c r="AB18" s="75">
        <f>NieStac!C25</f>
        <v>0</v>
      </c>
      <c r="AC18" s="43" t="str">
        <f>IF(ISERR(FIND(AC$2,NieStac!$T26))=FALSE,"+","-")</f>
        <v>-</v>
      </c>
      <c r="AD18" s="43" t="str">
        <f>IF(ISERR(FIND(AD$2,NieStac!$T26))=FALSE,"+","-")</f>
        <v>-</v>
      </c>
      <c r="AE18" s="43" t="str">
        <f>IF(ISERR(FIND(AE$2,NieStac!$T26))=FALSE,"+","-")</f>
        <v>-</v>
      </c>
      <c r="AF18" s="43" t="str">
        <f>IF(ISERR(FIND(AF$2,NieStac!$T26))=FALSE,"+","-")</f>
        <v>-</v>
      </c>
    </row>
    <row r="19" spans="1:32" x14ac:dyDescent="0.25">
      <c r="A19" s="135" t="str">
        <f>NieStac!C27</f>
        <v>Semestr 2:</v>
      </c>
      <c r="B19" s="43" t="str">
        <f>IF(ISERR(FIND(B$2,NieStac!$R27))=FALSE,"+","-")</f>
        <v>-</v>
      </c>
      <c r="C19" s="43" t="str">
        <f>IF(ISERR(FIND(C$2,NieStac!$R27))=FALSE,"+","-")</f>
        <v>-</v>
      </c>
      <c r="D19" s="43" t="str">
        <f>IF(ISERR(FIND(D$2,NieStac!$R27))=FALSE,"+","-")</f>
        <v>-</v>
      </c>
      <c r="E19" s="43" t="str">
        <f>IF(ISERR(FIND(E$2,NieStac!$R27))=FALSE,"+","-")</f>
        <v>-</v>
      </c>
      <c r="F19" s="43" t="str">
        <f>IF(ISERR(FIND(F$2,NieStac!$R27))=FALSE,"+","-")</f>
        <v>-</v>
      </c>
      <c r="G19" s="43" t="str">
        <f>IF(ISERR(FIND(G$2,NieStac!$R27))=FALSE,"+","-")</f>
        <v>-</v>
      </c>
      <c r="H19" s="43" t="str">
        <f>IF(ISERR(FIND(H$2,NieStac!$R27))=FALSE,"+","-")</f>
        <v>-</v>
      </c>
      <c r="I19" s="43" t="str">
        <f>IF(ISERR(FIND(I$2,NieStac!$R27))=FALSE,"+","-")</f>
        <v>-</v>
      </c>
      <c r="J19" s="43" t="str">
        <f>IF(ISERR(FIND(J$2,NieStac!$R27))=FALSE,"+","-")</f>
        <v>-</v>
      </c>
      <c r="K19" s="135" t="str">
        <f>NieStac!C27</f>
        <v>Semestr 2:</v>
      </c>
      <c r="L19" s="43" t="str">
        <f>IF(ISERR(FIND(L$2,NieStac!$S27))=FALSE,"+","-")</f>
        <v>-</v>
      </c>
      <c r="M19" s="43" t="str">
        <f>IF(ISERR(FIND(M$2,NieStac!$S27))=FALSE,"+","-")</f>
        <v>-</v>
      </c>
      <c r="N19" s="43" t="str">
        <f>IF(ISERR(FIND(N$2,NieStac!$S27))=FALSE,"+","-")</f>
        <v>-</v>
      </c>
      <c r="O19" s="43" t="str">
        <f>IF(ISERR(FIND(O$2,NieStac!$S27))=FALSE,"+","-")</f>
        <v>-</v>
      </c>
      <c r="P19" s="43" t="str">
        <f>IF(ISERR(FIND(P$2,NieStac!$S27))=FALSE,"+","-")</f>
        <v>-</v>
      </c>
      <c r="Q19" s="43" t="str">
        <f>IF(ISERR(FIND(Q$2,NieStac!$S27))=FALSE,"+","-")</f>
        <v>-</v>
      </c>
      <c r="R19" s="43" t="str">
        <f>IF(ISERR(FIND(R$2,NieStac!$S27))=FALSE,"+","-")</f>
        <v>-</v>
      </c>
      <c r="S19" s="43" t="str">
        <f>IF(ISERR(FIND(S$2,NieStac!$S27))=FALSE,"+","-")</f>
        <v>-</v>
      </c>
      <c r="T19" s="43" t="str">
        <f>IF(ISERR(FIND(T$2,NieStac!$S27))=FALSE,"+","-")</f>
        <v>-</v>
      </c>
      <c r="U19" s="43" t="str">
        <f>IF(ISERR(FIND(U$2,NieStac!$S27))=FALSE,"+","-")</f>
        <v>-</v>
      </c>
      <c r="V19" s="43" t="str">
        <f>IF(ISERR(FIND(V$2,NieStac!$S27))=FALSE,"+","-")</f>
        <v>-</v>
      </c>
      <c r="W19" s="43" t="str">
        <f>IF(ISERR(FIND(W$2,NieStac!$S27))=FALSE,"+","-")</f>
        <v>-</v>
      </c>
      <c r="X19" s="43" t="str">
        <f>IF(ISERR(FIND(X$2,NieStac!$S27))=FALSE,"+","-")</f>
        <v>-</v>
      </c>
      <c r="Y19" s="43" t="str">
        <f>IF(ISERR(FIND(Y$2,NieStac!$S27))=FALSE,"+","-")</f>
        <v>-</v>
      </c>
      <c r="Z19" s="43" t="str">
        <f>IF(ISERR(FIND(Z$2,NieStac!$S27))=FALSE,"+","-")</f>
        <v>-</v>
      </c>
      <c r="AA19" s="43" t="str">
        <f>IF(ISERR(FIND(AA$2,NieStac!$S27))=FALSE,"+","-")</f>
        <v>-</v>
      </c>
      <c r="AB19" s="135" t="str">
        <f>NieStac!C27</f>
        <v>Semestr 2:</v>
      </c>
      <c r="AC19" s="43" t="str">
        <f>IF(ISERR(FIND(AC$2,NieStac!$T27))=FALSE,"+","-")</f>
        <v>-</v>
      </c>
      <c r="AD19" s="43" t="str">
        <f>IF(ISERR(FIND(AD$2,NieStac!$T27))=FALSE,"+","-")</f>
        <v>-</v>
      </c>
      <c r="AE19" s="43" t="str">
        <f>IF(ISERR(FIND(AE$2,NieStac!$T27))=FALSE,"+","-")</f>
        <v>-</v>
      </c>
      <c r="AF19" s="43" t="str">
        <f>IF(ISERR(FIND(AF$2,NieStac!$T27))=FALSE,"+","-")</f>
        <v>-</v>
      </c>
    </row>
    <row r="20" spans="1:32" hidden="1" x14ac:dyDescent="0.25">
      <c r="A20" s="135" t="str">
        <f>NieStac!C28</f>
        <v>Moduł kształcenia</v>
      </c>
      <c r="B20" s="43" t="str">
        <f>IF(ISERR(FIND(B$2,NieStac!$R28))=FALSE,"+","-")</f>
        <v>-</v>
      </c>
      <c r="C20" s="43" t="str">
        <f>IF(ISERR(FIND(C$2,NieStac!$R28))=FALSE,"+","-")</f>
        <v>-</v>
      </c>
      <c r="D20" s="43" t="str">
        <f>IF(ISERR(FIND(D$2,NieStac!$R28))=FALSE,"+","-")</f>
        <v>-</v>
      </c>
      <c r="E20" s="43" t="str">
        <f>IF(ISERR(FIND(E$2,NieStac!$R28))=FALSE,"+","-")</f>
        <v>-</v>
      </c>
      <c r="F20" s="43" t="str">
        <f>IF(ISERR(FIND(F$2,NieStac!$R28))=FALSE,"+","-")</f>
        <v>-</v>
      </c>
      <c r="G20" s="43" t="str">
        <f>IF(ISERR(FIND(G$2,NieStac!$R28))=FALSE,"+","-")</f>
        <v>-</v>
      </c>
      <c r="H20" s="43" t="str">
        <f>IF(ISERR(FIND(H$2,NieStac!$R28))=FALSE,"+","-")</f>
        <v>-</v>
      </c>
      <c r="I20" s="43" t="str">
        <f>IF(ISERR(FIND(I$2,NieStac!$R28))=FALSE,"+","-")</f>
        <v>-</v>
      </c>
      <c r="J20" s="43" t="str">
        <f>IF(ISERR(FIND(J$2,NieStac!$R28))=FALSE,"+","-")</f>
        <v>-</v>
      </c>
      <c r="K20" s="135" t="str">
        <f>NieStac!C28</f>
        <v>Moduł kształcenia</v>
      </c>
      <c r="L20" s="43" t="str">
        <f>IF(ISERR(FIND(L$2,NieStac!$S28))=FALSE,"+","-")</f>
        <v>-</v>
      </c>
      <c r="M20" s="43" t="str">
        <f>IF(ISERR(FIND(M$2,NieStac!$S28))=FALSE,"+","-")</f>
        <v>-</v>
      </c>
      <c r="N20" s="43" t="str">
        <f>IF(ISERR(FIND(N$2,NieStac!$S28))=FALSE,"+","-")</f>
        <v>-</v>
      </c>
      <c r="O20" s="43" t="str">
        <f>IF(ISERR(FIND(O$2,NieStac!$S28))=FALSE,"+","-")</f>
        <v>-</v>
      </c>
      <c r="P20" s="43" t="str">
        <f>IF(ISERR(FIND(P$2,NieStac!$S28))=FALSE,"+","-")</f>
        <v>-</v>
      </c>
      <c r="Q20" s="43" t="str">
        <f>IF(ISERR(FIND(Q$2,NieStac!$S28))=FALSE,"+","-")</f>
        <v>-</v>
      </c>
      <c r="R20" s="43" t="str">
        <f>IF(ISERR(FIND(R$2,NieStac!$S28))=FALSE,"+","-")</f>
        <v>-</v>
      </c>
      <c r="S20" s="43" t="str">
        <f>IF(ISERR(FIND(S$2,NieStac!$S28))=FALSE,"+","-")</f>
        <v>-</v>
      </c>
      <c r="T20" s="43" t="str">
        <f>IF(ISERR(FIND(T$2,NieStac!$S28))=FALSE,"+","-")</f>
        <v>-</v>
      </c>
      <c r="U20" s="43" t="str">
        <f>IF(ISERR(FIND(U$2,NieStac!$S28))=FALSE,"+","-")</f>
        <v>-</v>
      </c>
      <c r="V20" s="43" t="str">
        <f>IF(ISERR(FIND(V$2,NieStac!$S28))=FALSE,"+","-")</f>
        <v>-</v>
      </c>
      <c r="W20" s="43" t="str">
        <f>IF(ISERR(FIND(W$2,NieStac!$S28))=FALSE,"+","-")</f>
        <v>-</v>
      </c>
      <c r="X20" s="43" t="str">
        <f>IF(ISERR(FIND(X$2,NieStac!$S28))=FALSE,"+","-")</f>
        <v>-</v>
      </c>
      <c r="Y20" s="43" t="str">
        <f>IF(ISERR(FIND(Y$2,NieStac!$S28))=FALSE,"+","-")</f>
        <v>-</v>
      </c>
      <c r="Z20" s="43" t="str">
        <f>IF(ISERR(FIND(Z$2,NieStac!$S28))=FALSE,"+","-")</f>
        <v>-</v>
      </c>
      <c r="AA20" s="43" t="str">
        <f>IF(ISERR(FIND(AA$2,NieStac!$S28))=FALSE,"+","-")</f>
        <v>-</v>
      </c>
      <c r="AB20" s="135" t="str">
        <f>NieStac!C28</f>
        <v>Moduł kształcenia</v>
      </c>
      <c r="AC20" s="43" t="str">
        <f>IF(ISERR(FIND(AC$2,NieStac!$T28))=FALSE,"+","-")</f>
        <v>-</v>
      </c>
      <c r="AD20" s="43" t="str">
        <f>IF(ISERR(FIND(AD$2,NieStac!$T28))=FALSE,"+","-")</f>
        <v>-</v>
      </c>
      <c r="AE20" s="43" t="str">
        <f>IF(ISERR(FIND(AE$2,NieStac!$T28))=FALSE,"+","-")</f>
        <v>-</v>
      </c>
      <c r="AF20" s="43" t="str">
        <f>IF(ISERR(FIND(AF$2,NieStac!$T28))=FALSE,"+","-")</f>
        <v>-</v>
      </c>
    </row>
    <row r="21" spans="1:32" ht="25" x14ac:dyDescent="0.25">
      <c r="A21" s="71" t="str">
        <f>NieStac!C29</f>
        <v>Organizacja usług komercyjnych w Internecie</v>
      </c>
      <c r="B21" s="43" t="str">
        <f>IF(ISERR(FIND(B$2,NieStac!$R29))=FALSE,"+","-")</f>
        <v>-</v>
      </c>
      <c r="C21" s="43" t="str">
        <f>IF(ISERR(FIND(C$2,NieStac!$R29))=FALSE,"+","-")</f>
        <v>+</v>
      </c>
      <c r="D21" s="43" t="str">
        <f>IF(ISERR(FIND(D$2,NieStac!$R29))=FALSE,"+","-")</f>
        <v>+</v>
      </c>
      <c r="E21" s="43" t="str">
        <f>IF(ISERR(FIND(E$2,NieStac!$R29))=FALSE,"+","-")</f>
        <v>+</v>
      </c>
      <c r="F21" s="43" t="str">
        <f>IF(ISERR(FIND(F$2,NieStac!$R29))=FALSE,"+","-")</f>
        <v>+</v>
      </c>
      <c r="G21" s="43" t="str">
        <f>IF(ISERR(FIND(G$2,NieStac!$R29))=FALSE,"+","-")</f>
        <v>+</v>
      </c>
      <c r="H21" s="43" t="str">
        <f>IF(ISERR(FIND(H$2,NieStac!$R29))=FALSE,"+","-")</f>
        <v>-</v>
      </c>
      <c r="I21" s="43" t="str">
        <f>IF(ISERR(FIND(I$2,NieStac!$R29))=FALSE,"+","-")</f>
        <v>-</v>
      </c>
      <c r="J21" s="43" t="str">
        <f>IF(ISERR(FIND(J$2,NieStac!$R29))=FALSE,"+","-")</f>
        <v>-</v>
      </c>
      <c r="K21" s="75" t="str">
        <f>NieStac!C29</f>
        <v>Organizacja usług komercyjnych w Internecie</v>
      </c>
      <c r="L21" s="43" t="str">
        <f>IF(ISERR(FIND(L$2,NieStac!$S29))=FALSE,"+","-")</f>
        <v>+</v>
      </c>
      <c r="M21" s="43" t="str">
        <f>IF(ISERR(FIND(M$2,NieStac!$S29))=FALSE,"+","-")</f>
        <v>-</v>
      </c>
      <c r="N21" s="43" t="str">
        <f>IF(ISERR(FIND(N$2,NieStac!$S29))=FALSE,"+","-")</f>
        <v>-</v>
      </c>
      <c r="O21" s="43" t="str">
        <f>IF(ISERR(FIND(O$2,NieStac!$S29))=FALSE,"+","-")</f>
        <v>+</v>
      </c>
      <c r="P21" s="43" t="str">
        <f>IF(ISERR(FIND(P$2,NieStac!$S29))=FALSE,"+","-")</f>
        <v>+</v>
      </c>
      <c r="Q21" s="43" t="str">
        <f>IF(ISERR(FIND(Q$2,NieStac!$S29))=FALSE,"+","-")</f>
        <v>+</v>
      </c>
      <c r="R21" s="43" t="str">
        <f>IF(ISERR(FIND(R$2,NieStac!$S29))=FALSE,"+","-")</f>
        <v>-</v>
      </c>
      <c r="S21" s="43" t="str">
        <f>IF(ISERR(FIND(S$2,NieStac!$S29))=FALSE,"+","-")</f>
        <v>-</v>
      </c>
      <c r="T21" s="43" t="str">
        <f>IF(ISERR(FIND(T$2,NieStac!$S29))=FALSE,"+","-")</f>
        <v>-</v>
      </c>
      <c r="U21" s="43" t="str">
        <f>IF(ISERR(FIND(U$2,NieStac!$S29))=FALSE,"+","-")</f>
        <v>-</v>
      </c>
      <c r="V21" s="43" t="str">
        <f>IF(ISERR(FIND(V$2,NieStac!$S29))=FALSE,"+","-")</f>
        <v>-</v>
      </c>
      <c r="W21" s="43" t="str">
        <f>IF(ISERR(FIND(W$2,NieStac!$S29))=FALSE,"+","-")</f>
        <v>-</v>
      </c>
      <c r="X21" s="43" t="str">
        <f>IF(ISERR(FIND(X$2,NieStac!$S29))=FALSE,"+","-")</f>
        <v>-</v>
      </c>
      <c r="Y21" s="43" t="str">
        <f>IF(ISERR(FIND(Y$2,NieStac!$S29))=FALSE,"+","-")</f>
        <v>-</v>
      </c>
      <c r="Z21" s="43" t="str">
        <f>IF(ISERR(FIND(Z$2,NieStac!$S29))=FALSE,"+","-")</f>
        <v>+</v>
      </c>
      <c r="AA21" s="43" t="str">
        <f>IF(ISERR(FIND(AA$2,NieStac!$S29))=FALSE,"+","-")</f>
        <v>+</v>
      </c>
      <c r="AB21" s="75" t="str">
        <f>NieStac!C29</f>
        <v>Organizacja usług komercyjnych w Internecie</v>
      </c>
      <c r="AC21" s="43" t="str">
        <f>IF(ISERR(FIND(AC$2,NieStac!$T29))=FALSE,"+","-")</f>
        <v>+</v>
      </c>
      <c r="AD21" s="43" t="str">
        <f>IF(ISERR(FIND(AD$2,NieStac!$T29))=FALSE,"+","-")</f>
        <v>+</v>
      </c>
      <c r="AE21" s="43" t="str">
        <f>IF(ISERR(FIND(AE$2,NieStac!$T29))=FALSE,"+","-")</f>
        <v>-</v>
      </c>
      <c r="AF21" s="43" t="str">
        <f>IF(ISERR(FIND(AF$2,NieStac!$T29))=FALSE,"+","-")</f>
        <v>-</v>
      </c>
    </row>
    <row r="22" spans="1:32" x14ac:dyDescent="0.25">
      <c r="A22" s="71" t="str">
        <f>NieStac!C30</f>
        <v>Produkt cyfrowy</v>
      </c>
      <c r="B22" s="43" t="str">
        <f>IF(ISERR(FIND(B$2,NieStac!$R30))=FALSE,"+","-")</f>
        <v>-</v>
      </c>
      <c r="C22" s="43" t="str">
        <f>IF(ISERR(FIND(C$2,NieStac!$R30))=FALSE,"+","-")</f>
        <v>+</v>
      </c>
      <c r="D22" s="43" t="str">
        <f>IF(ISERR(FIND(D$2,NieStac!$R30))=FALSE,"+","-")</f>
        <v>+</v>
      </c>
      <c r="E22" s="43" t="str">
        <f>IF(ISERR(FIND(E$2,NieStac!$R30))=FALSE,"+","-")</f>
        <v>+</v>
      </c>
      <c r="F22" s="43" t="str">
        <f>IF(ISERR(FIND(F$2,NieStac!$R30))=FALSE,"+","-")</f>
        <v>+</v>
      </c>
      <c r="G22" s="43" t="str">
        <f>IF(ISERR(FIND(G$2,NieStac!$R30))=FALSE,"+","-")</f>
        <v>+</v>
      </c>
      <c r="H22" s="43" t="str">
        <f>IF(ISERR(FIND(H$2,NieStac!$R30))=FALSE,"+","-")</f>
        <v>-</v>
      </c>
      <c r="I22" s="43" t="str">
        <f>IF(ISERR(FIND(I$2,NieStac!$R30))=FALSE,"+","-")</f>
        <v>-</v>
      </c>
      <c r="J22" s="43" t="str">
        <f>IF(ISERR(FIND(J$2,NieStac!$R30))=FALSE,"+","-")</f>
        <v>-</v>
      </c>
      <c r="K22" s="75" t="str">
        <f>NieStac!C30</f>
        <v>Produkt cyfrowy</v>
      </c>
      <c r="L22" s="43" t="str">
        <f>IF(ISERR(FIND(L$2,NieStac!$S30))=FALSE,"+","-")</f>
        <v>+</v>
      </c>
      <c r="M22" s="43" t="str">
        <f>IF(ISERR(FIND(M$2,NieStac!$S30))=FALSE,"+","-")</f>
        <v>-</v>
      </c>
      <c r="N22" s="43" t="str">
        <f>IF(ISERR(FIND(N$2,NieStac!$S30))=FALSE,"+","-")</f>
        <v>-</v>
      </c>
      <c r="O22" s="43" t="str">
        <f>IF(ISERR(FIND(O$2,NieStac!$S30))=FALSE,"+","-")</f>
        <v>+</v>
      </c>
      <c r="P22" s="43" t="str">
        <f>IF(ISERR(FIND(P$2,NieStac!$S30))=FALSE,"+","-")</f>
        <v>+</v>
      </c>
      <c r="Q22" s="43" t="str">
        <f>IF(ISERR(FIND(Q$2,NieStac!$S30))=FALSE,"+","-")</f>
        <v>+</v>
      </c>
      <c r="R22" s="43" t="str">
        <f>IF(ISERR(FIND(R$2,NieStac!$S30))=FALSE,"+","-")</f>
        <v>-</v>
      </c>
      <c r="S22" s="43" t="str">
        <f>IF(ISERR(FIND(S$2,NieStac!$S30))=FALSE,"+","-")</f>
        <v>-</v>
      </c>
      <c r="T22" s="43" t="str">
        <f>IF(ISERR(FIND(T$2,NieStac!$S30))=FALSE,"+","-")</f>
        <v>-</v>
      </c>
      <c r="U22" s="43" t="str">
        <f>IF(ISERR(FIND(U$2,NieStac!$S30))=FALSE,"+","-")</f>
        <v>-</v>
      </c>
      <c r="V22" s="43" t="str">
        <f>IF(ISERR(FIND(V$2,NieStac!$S30))=FALSE,"+","-")</f>
        <v>-</v>
      </c>
      <c r="W22" s="43" t="str">
        <f>IF(ISERR(FIND(W$2,NieStac!$S30))=FALSE,"+","-")</f>
        <v>-</v>
      </c>
      <c r="X22" s="43" t="str">
        <f>IF(ISERR(FIND(X$2,NieStac!$S30))=FALSE,"+","-")</f>
        <v>-</v>
      </c>
      <c r="Y22" s="43" t="str">
        <f>IF(ISERR(FIND(Y$2,NieStac!$S30))=FALSE,"+","-")</f>
        <v>-</v>
      </c>
      <c r="Z22" s="43" t="str">
        <f>IF(ISERR(FIND(Z$2,NieStac!$S30))=FALSE,"+","-")</f>
        <v>+</v>
      </c>
      <c r="AA22" s="43" t="str">
        <f>IF(ISERR(FIND(AA$2,NieStac!$S30))=FALSE,"+","-")</f>
        <v>+</v>
      </c>
      <c r="AB22" s="75" t="str">
        <f>NieStac!C30</f>
        <v>Produkt cyfrowy</v>
      </c>
      <c r="AC22" s="43" t="str">
        <f>IF(ISERR(FIND(AC$2,NieStac!$T30))=FALSE,"+","-")</f>
        <v>+</v>
      </c>
      <c r="AD22" s="43" t="str">
        <f>IF(ISERR(FIND(AD$2,NieStac!$T30))=FALSE,"+","-")</f>
        <v>+</v>
      </c>
      <c r="AE22" s="43" t="str">
        <f>IF(ISERR(FIND(AE$2,NieStac!$T30))=FALSE,"+","-")</f>
        <v>-</v>
      </c>
      <c r="AF22" s="43" t="str">
        <f>IF(ISERR(FIND(AF$2,NieStac!$T30))=FALSE,"+","-")</f>
        <v>-</v>
      </c>
    </row>
    <row r="23" spans="1:32" x14ac:dyDescent="0.25">
      <c r="A23" s="71" t="str">
        <f>NieStac!C31</f>
        <v>Programowanie gier</v>
      </c>
      <c r="B23" s="43" t="str">
        <f>IF(ISERR(FIND(B$2,NieStac!$R31))=FALSE,"+","-")</f>
        <v>-</v>
      </c>
      <c r="C23" s="43" t="str">
        <f>IF(ISERR(FIND(C$2,NieStac!$R31))=FALSE,"+","-")</f>
        <v>+</v>
      </c>
      <c r="D23" s="43" t="str">
        <f>IF(ISERR(FIND(D$2,NieStac!$R31))=FALSE,"+","-")</f>
        <v>+</v>
      </c>
      <c r="E23" s="43" t="str">
        <f>IF(ISERR(FIND(E$2,NieStac!$R31))=FALSE,"+","-")</f>
        <v>+</v>
      </c>
      <c r="F23" s="43" t="str">
        <f>IF(ISERR(FIND(F$2,NieStac!$R31))=FALSE,"+","-")</f>
        <v>-</v>
      </c>
      <c r="G23" s="43" t="str">
        <f>IF(ISERR(FIND(G$2,NieStac!$R31))=FALSE,"+","-")</f>
        <v>-</v>
      </c>
      <c r="H23" s="43" t="str">
        <f>IF(ISERR(FIND(H$2,NieStac!$R31))=FALSE,"+","-")</f>
        <v>-</v>
      </c>
      <c r="I23" s="43" t="str">
        <f>IF(ISERR(FIND(I$2,NieStac!$R31))=FALSE,"+","-")</f>
        <v>-</v>
      </c>
      <c r="J23" s="43" t="str">
        <f>IF(ISERR(FIND(J$2,NieStac!$R31))=FALSE,"+","-")</f>
        <v>-</v>
      </c>
      <c r="K23" s="75" t="str">
        <f>NieStac!C31</f>
        <v>Programowanie gier</v>
      </c>
      <c r="L23" s="43" t="str">
        <f>IF(ISERR(FIND(L$2,NieStac!$S31))=FALSE,"+","-")</f>
        <v>+</v>
      </c>
      <c r="M23" s="43" t="str">
        <f>IF(ISERR(FIND(M$2,NieStac!$S31))=FALSE,"+","-")</f>
        <v>-</v>
      </c>
      <c r="N23" s="43" t="str">
        <f>IF(ISERR(FIND(N$2,NieStac!$S31))=FALSE,"+","-")</f>
        <v>-</v>
      </c>
      <c r="O23" s="43" t="str">
        <f>IF(ISERR(FIND(O$2,NieStac!$S31))=FALSE,"+","-")</f>
        <v>-</v>
      </c>
      <c r="P23" s="43" t="str">
        <f>IF(ISERR(FIND(P$2,NieStac!$S31))=FALSE,"+","-")</f>
        <v>+</v>
      </c>
      <c r="Q23" s="43" t="str">
        <f>IF(ISERR(FIND(Q$2,NieStac!$S31))=FALSE,"+","-")</f>
        <v>+</v>
      </c>
      <c r="R23" s="43" t="str">
        <f>IF(ISERR(FIND(R$2,NieStac!$S31))=FALSE,"+","-")</f>
        <v>-</v>
      </c>
      <c r="S23" s="43" t="str">
        <f>IF(ISERR(FIND(S$2,NieStac!$S31))=FALSE,"+","-")</f>
        <v>+</v>
      </c>
      <c r="T23" s="43" t="str">
        <f>IF(ISERR(FIND(T$2,NieStac!$S31))=FALSE,"+","-")</f>
        <v>-</v>
      </c>
      <c r="U23" s="43" t="str">
        <f>IF(ISERR(FIND(U$2,NieStac!$S31))=FALSE,"+","-")</f>
        <v>-</v>
      </c>
      <c r="V23" s="43" t="str">
        <f>IF(ISERR(FIND(V$2,NieStac!$S31))=FALSE,"+","-")</f>
        <v>-</v>
      </c>
      <c r="W23" s="43" t="str">
        <f>IF(ISERR(FIND(W$2,NieStac!$S31))=FALSE,"+","-")</f>
        <v>-</v>
      </c>
      <c r="X23" s="43" t="str">
        <f>IF(ISERR(FIND(X$2,NieStac!$S31))=FALSE,"+","-")</f>
        <v>-</v>
      </c>
      <c r="Y23" s="43" t="str">
        <f>IF(ISERR(FIND(Y$2,NieStac!$S31))=FALSE,"+","-")</f>
        <v>-</v>
      </c>
      <c r="Z23" s="43" t="str">
        <f>IF(ISERR(FIND(Z$2,NieStac!$S31))=FALSE,"+","-")</f>
        <v>+</v>
      </c>
      <c r="AA23" s="43" t="str">
        <f>IF(ISERR(FIND(AA$2,NieStac!$S31))=FALSE,"+","-")</f>
        <v>-</v>
      </c>
      <c r="AB23" s="75" t="str">
        <f>NieStac!C31</f>
        <v>Programowanie gier</v>
      </c>
      <c r="AC23" s="43" t="str">
        <f>IF(ISERR(FIND(AC$2,NieStac!$T31))=FALSE,"+","-")</f>
        <v>+</v>
      </c>
      <c r="AD23" s="43" t="str">
        <f>IF(ISERR(FIND(AD$2,NieStac!$T31))=FALSE,"+","-")</f>
        <v>-</v>
      </c>
      <c r="AE23" s="43" t="str">
        <f>IF(ISERR(FIND(AE$2,NieStac!$T31))=FALSE,"+","-")</f>
        <v>-</v>
      </c>
      <c r="AF23" s="43" t="str">
        <f>IF(ISERR(FIND(AF$2,NieStac!$T31))=FALSE,"+","-")</f>
        <v>-</v>
      </c>
    </row>
    <row r="24" spans="1:32" x14ac:dyDescent="0.25">
      <c r="A24" s="71" t="str">
        <f>NieStac!C32</f>
        <v>Język angielski</v>
      </c>
      <c r="B24" s="43" t="str">
        <f>IF(ISERR(FIND(B$2,NieStac!$R32))=FALSE,"+","-")</f>
        <v>-</v>
      </c>
      <c r="C24" s="43" t="str">
        <f>IF(ISERR(FIND(C$2,NieStac!$R32))=FALSE,"+","-")</f>
        <v>-</v>
      </c>
      <c r="D24" s="43" t="str">
        <f>IF(ISERR(FIND(D$2,NieStac!$R32))=FALSE,"+","-")</f>
        <v>-</v>
      </c>
      <c r="E24" s="43" t="str">
        <f>IF(ISERR(FIND(E$2,NieStac!$R32))=FALSE,"+","-")</f>
        <v>-</v>
      </c>
      <c r="F24" s="43" t="str">
        <f>IF(ISERR(FIND(F$2,NieStac!$R32))=FALSE,"+","-")</f>
        <v>-</v>
      </c>
      <c r="G24" s="43" t="str">
        <f>IF(ISERR(FIND(G$2,NieStac!$R32))=FALSE,"+","-")</f>
        <v>-</v>
      </c>
      <c r="H24" s="43" t="str">
        <f>IF(ISERR(FIND(H$2,NieStac!$R32))=FALSE,"+","-")</f>
        <v>-</v>
      </c>
      <c r="I24" s="43" t="str">
        <f>IF(ISERR(FIND(I$2,NieStac!$R32))=FALSE,"+","-")</f>
        <v>-</v>
      </c>
      <c r="J24" s="43" t="str">
        <f>IF(ISERR(FIND(J$2,NieStac!$R32))=FALSE,"+","-")</f>
        <v>-</v>
      </c>
      <c r="K24" s="75" t="str">
        <f>NieStac!C32</f>
        <v>Język angielski</v>
      </c>
      <c r="L24" s="43" t="str">
        <f>IF(ISERR(FIND(L$2,NieStac!$S32))=FALSE,"+","-")</f>
        <v>+</v>
      </c>
      <c r="M24" s="43" t="str">
        <f>IF(ISERR(FIND(M$2,NieStac!$S32))=FALSE,"+","-")</f>
        <v>-</v>
      </c>
      <c r="N24" s="43" t="str">
        <f>IF(ISERR(FIND(N$2,NieStac!$S32))=FALSE,"+","-")</f>
        <v>-</v>
      </c>
      <c r="O24" s="43" t="str">
        <f>IF(ISERR(FIND(O$2,NieStac!$S32))=FALSE,"+","-")</f>
        <v>-</v>
      </c>
      <c r="P24" s="43" t="str">
        <f>IF(ISERR(FIND(P$2,NieStac!$S32))=FALSE,"+","-")</f>
        <v>-</v>
      </c>
      <c r="Q24" s="43" t="str">
        <f>IF(ISERR(FIND(Q$2,NieStac!$S32))=FALSE,"+","-")</f>
        <v>-</v>
      </c>
      <c r="R24" s="43" t="str">
        <f>IF(ISERR(FIND(R$2,NieStac!$S32))=FALSE,"+","-")</f>
        <v>-</v>
      </c>
      <c r="S24" s="43" t="str">
        <f>IF(ISERR(FIND(S$2,NieStac!$S32))=FALSE,"+","-")</f>
        <v>-</v>
      </c>
      <c r="T24" s="43" t="str">
        <f>IF(ISERR(FIND(T$2,NieStac!$S32))=FALSE,"+","-")</f>
        <v>-</v>
      </c>
      <c r="U24" s="43" t="str">
        <f>IF(ISERR(FIND(U$2,NieStac!$S32))=FALSE,"+","-")</f>
        <v>-</v>
      </c>
      <c r="V24" s="43" t="str">
        <f>IF(ISERR(FIND(V$2,NieStac!$S32))=FALSE,"+","-")</f>
        <v>-</v>
      </c>
      <c r="W24" s="43" t="str">
        <f>IF(ISERR(FIND(W$2,NieStac!$S32))=FALSE,"+","-")</f>
        <v>+</v>
      </c>
      <c r="X24" s="43" t="str">
        <f>IF(ISERR(FIND(X$2,NieStac!$S32))=FALSE,"+","-")</f>
        <v>+</v>
      </c>
      <c r="Y24" s="43" t="str">
        <f>IF(ISERR(FIND(Y$2,NieStac!$S32))=FALSE,"+","-")</f>
        <v>+</v>
      </c>
      <c r="Z24" s="43" t="str">
        <f>IF(ISERR(FIND(Z$2,NieStac!$S32))=FALSE,"+","-")</f>
        <v>+</v>
      </c>
      <c r="AA24" s="43" t="str">
        <f>IF(ISERR(FIND(AA$2,NieStac!$S32))=FALSE,"+","-")</f>
        <v>-</v>
      </c>
      <c r="AB24" s="75" t="str">
        <f>NieStac!C32</f>
        <v>Język angielski</v>
      </c>
      <c r="AC24" s="43" t="str">
        <f>IF(ISERR(FIND(AC$2,NieStac!$T32))=FALSE,"+","-")</f>
        <v>-</v>
      </c>
      <c r="AD24" s="43" t="str">
        <f>IF(ISERR(FIND(AD$2,NieStac!$T32))=FALSE,"+","-")</f>
        <v>-</v>
      </c>
      <c r="AE24" s="43" t="str">
        <f>IF(ISERR(FIND(AE$2,NieStac!$T32))=FALSE,"+","-")</f>
        <v>+</v>
      </c>
      <c r="AF24" s="43" t="str">
        <f>IF(ISERR(FIND(AF$2,NieStac!$T32))=FALSE,"+","-")</f>
        <v>-</v>
      </c>
    </row>
    <row r="25" spans="1:32" ht="25" x14ac:dyDescent="0.25">
      <c r="A25" s="71" t="str">
        <f>NieStac!C33</f>
        <v>Nowoczesne technologie informatyczne w zastosowaniach branży IT</v>
      </c>
      <c r="B25" s="43" t="str">
        <f>IF(ISERR(FIND(B$2,NieStac!$R33))=FALSE,"+","-")</f>
        <v>-</v>
      </c>
      <c r="C25" s="43" t="str">
        <f>IF(ISERR(FIND(C$2,NieStac!$R33))=FALSE,"+","-")</f>
        <v>-</v>
      </c>
      <c r="D25" s="43" t="str">
        <f>IF(ISERR(FIND(D$2,NieStac!$R33))=FALSE,"+","-")</f>
        <v>-</v>
      </c>
      <c r="E25" s="43" t="str">
        <f>IF(ISERR(FIND(E$2,NieStac!$R33))=FALSE,"+","-")</f>
        <v>+</v>
      </c>
      <c r="F25" s="43" t="str">
        <f>IF(ISERR(FIND(F$2,NieStac!$R33))=FALSE,"+","-")</f>
        <v>+</v>
      </c>
      <c r="G25" s="43" t="str">
        <f>IF(ISERR(FIND(G$2,NieStac!$R33))=FALSE,"+","-")</f>
        <v>-</v>
      </c>
      <c r="H25" s="43" t="str">
        <f>IF(ISERR(FIND(H$2,NieStac!$R33))=FALSE,"+","-")</f>
        <v>-</v>
      </c>
      <c r="I25" s="43" t="str">
        <f>IF(ISERR(FIND(I$2,NieStac!$R33))=FALSE,"+","-")</f>
        <v>-</v>
      </c>
      <c r="J25" s="43" t="str">
        <f>IF(ISERR(FIND(J$2,NieStac!$R33))=FALSE,"+","-")</f>
        <v>+</v>
      </c>
      <c r="K25" s="75" t="str">
        <f>NieStac!C33</f>
        <v>Nowoczesne technologie informatyczne w zastosowaniach branży IT</v>
      </c>
      <c r="L25" s="43" t="str">
        <f>IF(ISERR(FIND(L$2,NieStac!$S33))=FALSE,"+","-")</f>
        <v>-</v>
      </c>
      <c r="M25" s="43" t="str">
        <f>IF(ISERR(FIND(M$2,NieStac!$S33))=FALSE,"+","-")</f>
        <v>-</v>
      </c>
      <c r="N25" s="43" t="str">
        <f>IF(ISERR(FIND(N$2,NieStac!$S33))=FALSE,"+","-")</f>
        <v>-</v>
      </c>
      <c r="O25" s="43" t="str">
        <f>IF(ISERR(FIND(O$2,NieStac!$S33))=FALSE,"+","-")</f>
        <v>-</v>
      </c>
      <c r="P25" s="43" t="str">
        <f>IF(ISERR(FIND(P$2,NieStac!$S33))=FALSE,"+","-")</f>
        <v>+</v>
      </c>
      <c r="Q25" s="43" t="str">
        <f>IF(ISERR(FIND(Q$2,NieStac!$S33))=FALSE,"+","-")</f>
        <v>+</v>
      </c>
      <c r="R25" s="43" t="str">
        <f>IF(ISERR(FIND(R$2,NieStac!$S33))=FALSE,"+","-")</f>
        <v>-</v>
      </c>
      <c r="S25" s="43" t="str">
        <f>IF(ISERR(FIND(S$2,NieStac!$S33))=FALSE,"+","-")</f>
        <v>+</v>
      </c>
      <c r="T25" s="43" t="str">
        <f>IF(ISERR(FIND(T$2,NieStac!$S33))=FALSE,"+","-")</f>
        <v>+</v>
      </c>
      <c r="U25" s="43" t="str">
        <f>IF(ISERR(FIND(U$2,NieStac!$S33))=FALSE,"+","-")</f>
        <v>-</v>
      </c>
      <c r="V25" s="43" t="str">
        <f>IF(ISERR(FIND(V$2,NieStac!$S33))=FALSE,"+","-")</f>
        <v>-</v>
      </c>
      <c r="W25" s="43" t="str">
        <f>IF(ISERR(FIND(W$2,NieStac!$S33))=FALSE,"+","-")</f>
        <v>-</v>
      </c>
      <c r="X25" s="43" t="str">
        <f>IF(ISERR(FIND(X$2,NieStac!$S33))=FALSE,"+","-")</f>
        <v>-</v>
      </c>
      <c r="Y25" s="43" t="str">
        <f>IF(ISERR(FIND(Y$2,NieStac!$S33))=FALSE,"+","-")</f>
        <v>-</v>
      </c>
      <c r="Z25" s="43" t="str">
        <f>IF(ISERR(FIND(Z$2,NieStac!$S33))=FALSE,"+","-")</f>
        <v>-</v>
      </c>
      <c r="AA25" s="43" t="str">
        <f>IF(ISERR(FIND(AA$2,NieStac!$S33))=FALSE,"+","-")</f>
        <v>+</v>
      </c>
      <c r="AB25" s="75" t="str">
        <f>NieStac!C33</f>
        <v>Nowoczesne technologie informatyczne w zastosowaniach branży IT</v>
      </c>
      <c r="AC25" s="43" t="str">
        <f>IF(ISERR(FIND(AC$2,NieStac!$T33))=FALSE,"+","-")</f>
        <v>+</v>
      </c>
      <c r="AD25" s="43" t="str">
        <f>IF(ISERR(FIND(AD$2,NieStac!$T33))=FALSE,"+","-")</f>
        <v>+</v>
      </c>
      <c r="AE25" s="43" t="str">
        <f>IF(ISERR(FIND(AE$2,NieStac!$T33))=FALSE,"+","-")</f>
        <v>-</v>
      </c>
      <c r="AF25" s="43" t="str">
        <f>IF(ISERR(FIND(AF$2,NieStac!$T33))=FALSE,"+","-")</f>
        <v>-</v>
      </c>
    </row>
    <row r="26" spans="1:32" ht="37.5" x14ac:dyDescent="0.25">
      <c r="A26" s="71" t="str">
        <f>NieStac!C34</f>
        <v>Przedmiot obieralny 1: Projektowanie gier komputerowych / Intranet w przedsiębiorstwie (IwPB)</v>
      </c>
      <c r="B26" s="43" t="str">
        <f>IF(ISERR(FIND(B$2,NieStac!$R34))=FALSE,"+","-")</f>
        <v>-</v>
      </c>
      <c r="C26" s="43" t="str">
        <f>IF(ISERR(FIND(C$2,NieStac!$R34))=FALSE,"+","-")</f>
        <v>+</v>
      </c>
      <c r="D26" s="43" t="str">
        <f>IF(ISERR(FIND(D$2,NieStac!$R34))=FALSE,"+","-")</f>
        <v>+</v>
      </c>
      <c r="E26" s="43" t="str">
        <f>IF(ISERR(FIND(E$2,NieStac!$R34))=FALSE,"+","-")</f>
        <v>+</v>
      </c>
      <c r="F26" s="43" t="str">
        <f>IF(ISERR(FIND(F$2,NieStac!$R34))=FALSE,"+","-")</f>
        <v>+</v>
      </c>
      <c r="G26" s="43" t="str">
        <f>IF(ISERR(FIND(G$2,NieStac!$R34))=FALSE,"+","-")</f>
        <v>+</v>
      </c>
      <c r="H26" s="43" t="str">
        <f>IF(ISERR(FIND(H$2,NieStac!$R34))=FALSE,"+","-")</f>
        <v>-</v>
      </c>
      <c r="I26" s="43" t="str">
        <f>IF(ISERR(FIND(I$2,NieStac!$R34))=FALSE,"+","-")</f>
        <v>-</v>
      </c>
      <c r="J26" s="43" t="str">
        <f>IF(ISERR(FIND(J$2,NieStac!$R34))=FALSE,"+","-")</f>
        <v>-</v>
      </c>
      <c r="K26" s="75" t="str">
        <f>NieStac!C34</f>
        <v>Przedmiot obieralny 1: Projektowanie gier komputerowych / Intranet w przedsiębiorstwie (IwPB)</v>
      </c>
      <c r="L26" s="43" t="str">
        <f>IF(ISERR(FIND(L$2,NieStac!$S34))=FALSE,"+","-")</f>
        <v>-</v>
      </c>
      <c r="M26" s="43" t="str">
        <f>IF(ISERR(FIND(M$2,NieStac!$S34))=FALSE,"+","-")</f>
        <v>-</v>
      </c>
      <c r="N26" s="43" t="str">
        <f>IF(ISERR(FIND(N$2,NieStac!$S34))=FALSE,"+","-")</f>
        <v>-</v>
      </c>
      <c r="O26" s="43" t="str">
        <f>IF(ISERR(FIND(O$2,NieStac!$S34))=FALSE,"+","-")</f>
        <v>-</v>
      </c>
      <c r="P26" s="43" t="str">
        <f>IF(ISERR(FIND(P$2,NieStac!$S34))=FALSE,"+","-")</f>
        <v>+</v>
      </c>
      <c r="Q26" s="43" t="str">
        <f>IF(ISERR(FIND(Q$2,NieStac!$S34))=FALSE,"+","-")</f>
        <v>+</v>
      </c>
      <c r="R26" s="43" t="str">
        <f>IF(ISERR(FIND(R$2,NieStac!$S34))=FALSE,"+","-")</f>
        <v>-</v>
      </c>
      <c r="S26" s="43" t="str">
        <f>IF(ISERR(FIND(S$2,NieStac!$S34))=FALSE,"+","-")</f>
        <v>+</v>
      </c>
      <c r="T26" s="43" t="str">
        <f>IF(ISERR(FIND(T$2,NieStac!$S34))=FALSE,"+","-")</f>
        <v>+</v>
      </c>
      <c r="U26" s="43" t="str">
        <f>IF(ISERR(FIND(U$2,NieStac!$S34))=FALSE,"+","-")</f>
        <v>-</v>
      </c>
      <c r="V26" s="43" t="str">
        <f>IF(ISERR(FIND(V$2,NieStac!$S34))=FALSE,"+","-")</f>
        <v>+</v>
      </c>
      <c r="W26" s="43" t="str">
        <f>IF(ISERR(FIND(W$2,NieStac!$S34))=FALSE,"+","-")</f>
        <v>-</v>
      </c>
      <c r="X26" s="43" t="str">
        <f>IF(ISERR(FIND(X$2,NieStac!$S34))=FALSE,"+","-")</f>
        <v>-</v>
      </c>
      <c r="Y26" s="43" t="str">
        <f>IF(ISERR(FIND(Y$2,NieStac!$S34))=FALSE,"+","-")</f>
        <v>-</v>
      </c>
      <c r="Z26" s="43" t="str">
        <f>IF(ISERR(FIND(Z$2,NieStac!$S34))=FALSE,"+","-")</f>
        <v>-</v>
      </c>
      <c r="AA26" s="43" t="str">
        <f>IF(ISERR(FIND(AA$2,NieStac!$S34))=FALSE,"+","-")</f>
        <v>-</v>
      </c>
      <c r="AB26" s="75" t="str">
        <f>NieStac!C34</f>
        <v>Przedmiot obieralny 1: Projektowanie gier komputerowych / Intranet w przedsiębiorstwie (IwPB)</v>
      </c>
      <c r="AC26" s="43" t="str">
        <f>IF(ISERR(FIND(AC$2,NieStac!$T34))=FALSE,"+","-")</f>
        <v>+</v>
      </c>
      <c r="AD26" s="43" t="str">
        <f>IF(ISERR(FIND(AD$2,NieStac!$T34))=FALSE,"+","-")</f>
        <v>+</v>
      </c>
      <c r="AE26" s="43" t="str">
        <f>IF(ISERR(FIND(AE$2,NieStac!$T34))=FALSE,"+","-")</f>
        <v>-</v>
      </c>
      <c r="AF26" s="43" t="str">
        <f>IF(ISERR(FIND(AF$2,NieStac!$T34))=FALSE,"+","-")</f>
        <v>-</v>
      </c>
    </row>
    <row r="27" spans="1:32" ht="37.5" x14ac:dyDescent="0.25">
      <c r="A27" s="71" t="str">
        <f>NieStac!C35</f>
        <v xml:space="preserve">Przedmiot obieralny 2: Zastosowania informatyki w logistyce / Projektowanie aplikacji internetowych dla biznesu (IwPB) </v>
      </c>
      <c r="B27" s="43" t="str">
        <f>IF(ISERR(FIND(B$2,NieStac!$R35))=FALSE,"+","-")</f>
        <v>-</v>
      </c>
      <c r="C27" s="43" t="str">
        <f>IF(ISERR(FIND(C$2,NieStac!$R35))=FALSE,"+","-")</f>
        <v>+</v>
      </c>
      <c r="D27" s="43" t="str">
        <f>IF(ISERR(FIND(D$2,NieStac!$R35))=FALSE,"+","-")</f>
        <v>+</v>
      </c>
      <c r="E27" s="43" t="str">
        <f>IF(ISERR(FIND(E$2,NieStac!$R35))=FALSE,"+","-")</f>
        <v>+</v>
      </c>
      <c r="F27" s="43" t="str">
        <f>IF(ISERR(FIND(F$2,NieStac!$R35))=FALSE,"+","-")</f>
        <v>-</v>
      </c>
      <c r="G27" s="43" t="str">
        <f>IF(ISERR(FIND(G$2,NieStac!$R35))=FALSE,"+","-")</f>
        <v>+</v>
      </c>
      <c r="H27" s="43" t="str">
        <f>IF(ISERR(FIND(H$2,NieStac!$R35))=FALSE,"+","-")</f>
        <v>-</v>
      </c>
      <c r="I27" s="43" t="str">
        <f>IF(ISERR(FIND(I$2,NieStac!$R35))=FALSE,"+","-")</f>
        <v>-</v>
      </c>
      <c r="J27" s="43" t="str">
        <f>IF(ISERR(FIND(J$2,NieStac!$R35))=FALSE,"+","-")</f>
        <v>-</v>
      </c>
      <c r="K27" s="75" t="str">
        <f>NieStac!C35</f>
        <v xml:space="preserve">Przedmiot obieralny 2: Zastosowania informatyki w logistyce / Projektowanie aplikacji internetowych dla biznesu (IwPB) </v>
      </c>
      <c r="L27" s="43" t="str">
        <f>IF(ISERR(FIND(L$2,NieStac!$S35))=FALSE,"+","-")</f>
        <v>+</v>
      </c>
      <c r="M27" s="43" t="str">
        <f>IF(ISERR(FIND(M$2,NieStac!$S35))=FALSE,"+","-")</f>
        <v>-</v>
      </c>
      <c r="N27" s="43" t="str">
        <f>IF(ISERR(FIND(N$2,NieStac!$S35))=FALSE,"+","-")</f>
        <v>+</v>
      </c>
      <c r="O27" s="43" t="str">
        <f>IF(ISERR(FIND(O$2,NieStac!$S35))=FALSE,"+","-")</f>
        <v>+</v>
      </c>
      <c r="P27" s="43" t="str">
        <f>IF(ISERR(FIND(P$2,NieStac!$S35))=FALSE,"+","-")</f>
        <v>+</v>
      </c>
      <c r="Q27" s="43" t="str">
        <f>IF(ISERR(FIND(Q$2,NieStac!$S35))=FALSE,"+","-")</f>
        <v>+</v>
      </c>
      <c r="R27" s="43" t="str">
        <f>IF(ISERR(FIND(R$2,NieStac!$S35))=FALSE,"+","-")</f>
        <v>-</v>
      </c>
      <c r="S27" s="43" t="str">
        <f>IF(ISERR(FIND(S$2,NieStac!$S35))=FALSE,"+","-")</f>
        <v>-</v>
      </c>
      <c r="T27" s="43" t="str">
        <f>IF(ISERR(FIND(T$2,NieStac!$S35))=FALSE,"+","-")</f>
        <v>-</v>
      </c>
      <c r="U27" s="43" t="str">
        <f>IF(ISERR(FIND(U$2,NieStac!$S35))=FALSE,"+","-")</f>
        <v>+</v>
      </c>
      <c r="V27" s="43" t="str">
        <f>IF(ISERR(FIND(V$2,NieStac!$S35))=FALSE,"+","-")</f>
        <v>-</v>
      </c>
      <c r="W27" s="43" t="str">
        <f>IF(ISERR(FIND(W$2,NieStac!$S35))=FALSE,"+","-")</f>
        <v>-</v>
      </c>
      <c r="X27" s="43" t="str">
        <f>IF(ISERR(FIND(X$2,NieStac!$S35))=FALSE,"+","-")</f>
        <v>-</v>
      </c>
      <c r="Y27" s="43" t="str">
        <f>IF(ISERR(FIND(Y$2,NieStac!$S35))=FALSE,"+","-")</f>
        <v>-</v>
      </c>
      <c r="Z27" s="43" t="str">
        <f>IF(ISERR(FIND(Z$2,NieStac!$S35))=FALSE,"+","-")</f>
        <v>-</v>
      </c>
      <c r="AA27" s="43" t="str">
        <f>IF(ISERR(FIND(AA$2,NieStac!$S35))=FALSE,"+","-")</f>
        <v>+</v>
      </c>
      <c r="AB27" s="75" t="str">
        <f>NieStac!C35</f>
        <v xml:space="preserve">Przedmiot obieralny 2: Zastosowania informatyki w logistyce / Projektowanie aplikacji internetowych dla biznesu (IwPB) </v>
      </c>
      <c r="AC27" s="43" t="str">
        <f>IF(ISERR(FIND(AC$2,NieStac!$T35))=FALSE,"+","-")</f>
        <v>+</v>
      </c>
      <c r="AD27" s="43" t="str">
        <f>IF(ISERR(FIND(AD$2,NieStac!$T35))=FALSE,"+","-")</f>
        <v>+</v>
      </c>
      <c r="AE27" s="43" t="str">
        <f>IF(ISERR(FIND(AE$2,NieStac!$T35))=FALSE,"+","-")</f>
        <v>-</v>
      </c>
      <c r="AF27" s="43" t="str">
        <f>IF(ISERR(FIND(AF$2,NieStac!$T35))=FALSE,"+","-")</f>
        <v>-</v>
      </c>
    </row>
    <row r="28" spans="1:32" hidden="1" x14ac:dyDescent="0.25">
      <c r="A28" s="71">
        <f>NieStac!C36</f>
        <v>0</v>
      </c>
      <c r="B28" s="43" t="str">
        <f>IF(ISERR(FIND(B$2,NieStac!$R36))=FALSE,"+","-")</f>
        <v>-</v>
      </c>
      <c r="C28" s="43" t="str">
        <f>IF(ISERR(FIND(C$2,NieStac!$R36))=FALSE,"+","-")</f>
        <v>-</v>
      </c>
      <c r="D28" s="43" t="str">
        <f>IF(ISERR(FIND(D$2,NieStac!$R36))=FALSE,"+","-")</f>
        <v>-</v>
      </c>
      <c r="E28" s="43" t="str">
        <f>IF(ISERR(FIND(E$2,NieStac!$R36))=FALSE,"+","-")</f>
        <v>-</v>
      </c>
      <c r="F28" s="43" t="str">
        <f>IF(ISERR(FIND(F$2,NieStac!$R36))=FALSE,"+","-")</f>
        <v>-</v>
      </c>
      <c r="G28" s="43" t="str">
        <f>IF(ISERR(FIND(G$2,NieStac!$R36))=FALSE,"+","-")</f>
        <v>-</v>
      </c>
      <c r="H28" s="43" t="str">
        <f>IF(ISERR(FIND(H$2,NieStac!$R36))=FALSE,"+","-")</f>
        <v>-</v>
      </c>
      <c r="I28" s="43" t="str">
        <f>IF(ISERR(FIND(I$2,NieStac!$R36))=FALSE,"+","-")</f>
        <v>-</v>
      </c>
      <c r="J28" s="43" t="str">
        <f>IF(ISERR(FIND(J$2,NieStac!$R36))=FALSE,"+","-")</f>
        <v>-</v>
      </c>
      <c r="K28" s="75">
        <f>NieStac!C36</f>
        <v>0</v>
      </c>
      <c r="L28" s="43" t="str">
        <f>IF(ISERR(FIND(L$2,NieStac!$S36))=FALSE,"+","-")</f>
        <v>-</v>
      </c>
      <c r="M28" s="43" t="str">
        <f>IF(ISERR(FIND(M$2,NieStac!$S36))=FALSE,"+","-")</f>
        <v>-</v>
      </c>
      <c r="N28" s="43" t="str">
        <f>IF(ISERR(FIND(N$2,NieStac!$S36))=FALSE,"+","-")</f>
        <v>-</v>
      </c>
      <c r="O28" s="43" t="str">
        <f>IF(ISERR(FIND(O$2,NieStac!$S36))=FALSE,"+","-")</f>
        <v>-</v>
      </c>
      <c r="P28" s="43" t="str">
        <f>IF(ISERR(FIND(P$2,NieStac!$S36))=FALSE,"+","-")</f>
        <v>-</v>
      </c>
      <c r="Q28" s="43" t="str">
        <f>IF(ISERR(FIND(Q$2,NieStac!$S36))=FALSE,"+","-")</f>
        <v>-</v>
      </c>
      <c r="R28" s="43" t="str">
        <f>IF(ISERR(FIND(R$2,NieStac!$S36))=FALSE,"+","-")</f>
        <v>-</v>
      </c>
      <c r="S28" s="43" t="str">
        <f>IF(ISERR(FIND(S$2,NieStac!$S36))=FALSE,"+","-")</f>
        <v>-</v>
      </c>
      <c r="T28" s="43" t="str">
        <f>IF(ISERR(FIND(T$2,NieStac!$S36))=FALSE,"+","-")</f>
        <v>-</v>
      </c>
      <c r="U28" s="43" t="str">
        <f>IF(ISERR(FIND(U$2,NieStac!$S36))=FALSE,"+","-")</f>
        <v>-</v>
      </c>
      <c r="V28" s="43" t="str">
        <f>IF(ISERR(FIND(V$2,NieStac!$S36))=FALSE,"+","-")</f>
        <v>-</v>
      </c>
      <c r="W28" s="43" t="str">
        <f>IF(ISERR(FIND(W$2,NieStac!$S36))=FALSE,"+","-")</f>
        <v>-</v>
      </c>
      <c r="X28" s="43" t="str">
        <f>IF(ISERR(FIND(X$2,NieStac!$S36))=FALSE,"+","-")</f>
        <v>-</v>
      </c>
      <c r="Y28" s="43" t="str">
        <f>IF(ISERR(FIND(Y$2,NieStac!$S36))=FALSE,"+","-")</f>
        <v>-</v>
      </c>
      <c r="Z28" s="43" t="str">
        <f>IF(ISERR(FIND(Z$2,NieStac!$S36))=FALSE,"+","-")</f>
        <v>-</v>
      </c>
      <c r="AA28" s="43" t="str">
        <f>IF(ISERR(FIND(AA$2,NieStac!$S36))=FALSE,"+","-")</f>
        <v>-</v>
      </c>
      <c r="AB28" s="75">
        <f>NieStac!C36</f>
        <v>0</v>
      </c>
      <c r="AC28" s="43" t="str">
        <f>IF(ISERR(FIND(AC$2,NieStac!$T36))=FALSE,"+","-")</f>
        <v>-</v>
      </c>
      <c r="AD28" s="43" t="str">
        <f>IF(ISERR(FIND(AD$2,NieStac!$T36))=FALSE,"+","-")</f>
        <v>-</v>
      </c>
      <c r="AE28" s="43" t="str">
        <f>IF(ISERR(FIND(AE$2,NieStac!$T36))=FALSE,"+","-")</f>
        <v>-</v>
      </c>
      <c r="AF28" s="43" t="str">
        <f>IF(ISERR(FIND(AF$2,NieStac!$T36))=FALSE,"+","-")</f>
        <v>-</v>
      </c>
    </row>
    <row r="29" spans="1:32" hidden="1" x14ac:dyDescent="0.25">
      <c r="A29" s="71">
        <f>NieStac!C37</f>
        <v>0</v>
      </c>
      <c r="B29" s="43" t="str">
        <f>IF(ISERR(FIND(B$2,NieStac!$R37))=FALSE,"+","-")</f>
        <v>-</v>
      </c>
      <c r="C29" s="43" t="str">
        <f>IF(ISERR(FIND(C$2,NieStac!$R37))=FALSE,"+","-")</f>
        <v>-</v>
      </c>
      <c r="D29" s="43" t="str">
        <f>IF(ISERR(FIND(D$2,NieStac!$R37))=FALSE,"+","-")</f>
        <v>-</v>
      </c>
      <c r="E29" s="43" t="str">
        <f>IF(ISERR(FIND(E$2,NieStac!$R37))=FALSE,"+","-")</f>
        <v>-</v>
      </c>
      <c r="F29" s="43" t="str">
        <f>IF(ISERR(FIND(F$2,NieStac!$R37))=FALSE,"+","-")</f>
        <v>-</v>
      </c>
      <c r="G29" s="43" t="str">
        <f>IF(ISERR(FIND(G$2,NieStac!$R37))=FALSE,"+","-")</f>
        <v>-</v>
      </c>
      <c r="H29" s="43" t="str">
        <f>IF(ISERR(FIND(H$2,NieStac!$R37))=FALSE,"+","-")</f>
        <v>-</v>
      </c>
      <c r="I29" s="43" t="str">
        <f>IF(ISERR(FIND(I$2,NieStac!$R37))=FALSE,"+","-")</f>
        <v>-</v>
      </c>
      <c r="J29" s="43" t="str">
        <f>IF(ISERR(FIND(J$2,NieStac!$R37))=FALSE,"+","-")</f>
        <v>-</v>
      </c>
      <c r="K29" s="75">
        <f>NieStac!C37</f>
        <v>0</v>
      </c>
      <c r="L29" s="43" t="str">
        <f>IF(ISERR(FIND(L$2,NieStac!$S37))=FALSE,"+","-")</f>
        <v>-</v>
      </c>
      <c r="M29" s="43" t="str">
        <f>IF(ISERR(FIND(M$2,NieStac!$S37))=FALSE,"+","-")</f>
        <v>-</v>
      </c>
      <c r="N29" s="43" t="str">
        <f>IF(ISERR(FIND(N$2,NieStac!$S37))=FALSE,"+","-")</f>
        <v>-</v>
      </c>
      <c r="O29" s="43" t="str">
        <f>IF(ISERR(FIND(O$2,NieStac!$S37))=FALSE,"+","-")</f>
        <v>-</v>
      </c>
      <c r="P29" s="43" t="str">
        <f>IF(ISERR(FIND(P$2,NieStac!$S37))=FALSE,"+","-")</f>
        <v>-</v>
      </c>
      <c r="Q29" s="43" t="str">
        <f>IF(ISERR(FIND(Q$2,NieStac!$S37))=FALSE,"+","-")</f>
        <v>-</v>
      </c>
      <c r="R29" s="43" t="str">
        <f>IF(ISERR(FIND(R$2,NieStac!$S37))=FALSE,"+","-")</f>
        <v>-</v>
      </c>
      <c r="S29" s="43" t="str">
        <f>IF(ISERR(FIND(S$2,NieStac!$S37))=FALSE,"+","-")</f>
        <v>-</v>
      </c>
      <c r="T29" s="43" t="str">
        <f>IF(ISERR(FIND(T$2,NieStac!$S37))=FALSE,"+","-")</f>
        <v>-</v>
      </c>
      <c r="U29" s="43" t="str">
        <f>IF(ISERR(FIND(U$2,NieStac!$S37))=FALSE,"+","-")</f>
        <v>-</v>
      </c>
      <c r="V29" s="43" t="str">
        <f>IF(ISERR(FIND(V$2,NieStac!$S37))=FALSE,"+","-")</f>
        <v>-</v>
      </c>
      <c r="W29" s="43" t="str">
        <f>IF(ISERR(FIND(W$2,NieStac!$S37))=FALSE,"+","-")</f>
        <v>-</v>
      </c>
      <c r="X29" s="43" t="str">
        <f>IF(ISERR(FIND(X$2,NieStac!$S37))=FALSE,"+","-")</f>
        <v>-</v>
      </c>
      <c r="Y29" s="43" t="str">
        <f>IF(ISERR(FIND(Y$2,NieStac!$S37))=FALSE,"+","-")</f>
        <v>-</v>
      </c>
      <c r="Z29" s="43" t="str">
        <f>IF(ISERR(FIND(Z$2,NieStac!$S37))=FALSE,"+","-")</f>
        <v>-</v>
      </c>
      <c r="AA29" s="43" t="str">
        <f>IF(ISERR(FIND(AA$2,NieStac!$S37))=FALSE,"+","-")</f>
        <v>-</v>
      </c>
      <c r="AB29" s="75">
        <f>NieStac!C37</f>
        <v>0</v>
      </c>
      <c r="AC29" s="43" t="str">
        <f>IF(ISERR(FIND(AC$2,NieStac!$T37))=FALSE,"+","-")</f>
        <v>-</v>
      </c>
      <c r="AD29" s="43" t="str">
        <f>IF(ISERR(FIND(AD$2,NieStac!$T37))=FALSE,"+","-")</f>
        <v>-</v>
      </c>
      <c r="AE29" s="43" t="str">
        <f>IF(ISERR(FIND(AE$2,NieStac!$T37))=FALSE,"+","-")</f>
        <v>-</v>
      </c>
      <c r="AF29" s="43" t="str">
        <f>IF(ISERR(FIND(AF$2,NieStac!$T37))=FALSE,"+","-")</f>
        <v>-</v>
      </c>
    </row>
    <row r="30" spans="1:32" ht="23.25" hidden="1" customHeight="1" x14ac:dyDescent="0.25">
      <c r="A30" s="71">
        <f>NieStac!C38</f>
        <v>0</v>
      </c>
      <c r="B30" s="43" t="str">
        <f>IF(ISERR(FIND(B$2,NieStac!$R38))=FALSE,"+","-")</f>
        <v>-</v>
      </c>
      <c r="C30" s="43" t="str">
        <f>IF(ISERR(FIND(C$2,NieStac!$R38))=FALSE,"+","-")</f>
        <v>-</v>
      </c>
      <c r="D30" s="43" t="str">
        <f>IF(ISERR(FIND(D$2,NieStac!$R38))=FALSE,"+","-")</f>
        <v>-</v>
      </c>
      <c r="E30" s="43" t="str">
        <f>IF(ISERR(FIND(E$2,NieStac!$R38))=FALSE,"+","-")</f>
        <v>-</v>
      </c>
      <c r="F30" s="43" t="str">
        <f>IF(ISERR(FIND(F$2,NieStac!$R38))=FALSE,"+","-")</f>
        <v>-</v>
      </c>
      <c r="G30" s="43" t="str">
        <f>IF(ISERR(FIND(G$2,NieStac!$R38))=FALSE,"+","-")</f>
        <v>-</v>
      </c>
      <c r="H30" s="43" t="str">
        <f>IF(ISERR(FIND(H$2,NieStac!$R38))=FALSE,"+","-")</f>
        <v>-</v>
      </c>
      <c r="I30" s="43" t="str">
        <f>IF(ISERR(FIND(I$2,NieStac!$R38))=FALSE,"+","-")</f>
        <v>-</v>
      </c>
      <c r="J30" s="43" t="str">
        <f>IF(ISERR(FIND(J$2,NieStac!$R38))=FALSE,"+","-")</f>
        <v>-</v>
      </c>
      <c r="K30" s="75">
        <f>NieStac!C38</f>
        <v>0</v>
      </c>
      <c r="L30" s="43" t="str">
        <f>IF(ISERR(FIND(L$2,NieStac!$S38))=FALSE,"+","-")</f>
        <v>-</v>
      </c>
      <c r="M30" s="43" t="str">
        <f>IF(ISERR(FIND(M$2,NieStac!$S38))=FALSE,"+","-")</f>
        <v>-</v>
      </c>
      <c r="N30" s="43" t="str">
        <f>IF(ISERR(FIND(N$2,NieStac!$S38))=FALSE,"+","-")</f>
        <v>-</v>
      </c>
      <c r="O30" s="43" t="str">
        <f>IF(ISERR(FIND(O$2,NieStac!$S38))=FALSE,"+","-")</f>
        <v>-</v>
      </c>
      <c r="P30" s="43" t="str">
        <f>IF(ISERR(FIND(P$2,NieStac!$S38))=FALSE,"+","-")</f>
        <v>-</v>
      </c>
      <c r="Q30" s="43" t="str">
        <f>IF(ISERR(FIND(Q$2,NieStac!$S38))=FALSE,"+","-")</f>
        <v>-</v>
      </c>
      <c r="R30" s="43" t="str">
        <f>IF(ISERR(FIND(R$2,NieStac!$S38))=FALSE,"+","-")</f>
        <v>-</v>
      </c>
      <c r="S30" s="43" t="str">
        <f>IF(ISERR(FIND(S$2,NieStac!$S38))=FALSE,"+","-")</f>
        <v>-</v>
      </c>
      <c r="T30" s="43" t="str">
        <f>IF(ISERR(FIND(T$2,NieStac!$S38))=FALSE,"+","-")</f>
        <v>-</v>
      </c>
      <c r="U30" s="43" t="str">
        <f>IF(ISERR(FIND(U$2,NieStac!$S38))=FALSE,"+","-")</f>
        <v>-</v>
      </c>
      <c r="V30" s="43" t="str">
        <f>IF(ISERR(FIND(V$2,NieStac!$S38))=FALSE,"+","-")</f>
        <v>-</v>
      </c>
      <c r="W30" s="43" t="str">
        <f>IF(ISERR(FIND(W$2,NieStac!$S38))=FALSE,"+","-")</f>
        <v>-</v>
      </c>
      <c r="X30" s="43" t="str">
        <f>IF(ISERR(FIND(X$2,NieStac!$S38))=FALSE,"+","-")</f>
        <v>-</v>
      </c>
      <c r="Y30" s="43" t="str">
        <f>IF(ISERR(FIND(Y$2,NieStac!$S38))=FALSE,"+","-")</f>
        <v>-</v>
      </c>
      <c r="Z30" s="43" t="str">
        <f>IF(ISERR(FIND(Z$2,NieStac!$S38))=FALSE,"+","-")</f>
        <v>-</v>
      </c>
      <c r="AA30" s="43" t="str">
        <f>IF(ISERR(FIND(AA$2,NieStac!$S38))=FALSE,"+","-")</f>
        <v>-</v>
      </c>
      <c r="AB30" s="75">
        <f>NieStac!C38</f>
        <v>0</v>
      </c>
      <c r="AC30" s="43" t="str">
        <f>IF(ISERR(FIND(AC$2,NieStac!$T38))=FALSE,"+","-")</f>
        <v>-</v>
      </c>
      <c r="AD30" s="43" t="str">
        <f>IF(ISERR(FIND(AD$2,NieStac!$T38))=FALSE,"+","-")</f>
        <v>-</v>
      </c>
      <c r="AE30" s="43" t="str">
        <f>IF(ISERR(FIND(AE$2,NieStac!$T38))=FALSE,"+","-")</f>
        <v>-</v>
      </c>
      <c r="AF30" s="43" t="str">
        <f>IF(ISERR(FIND(AF$2,NieStac!$T38))=FALSE,"+","-")</f>
        <v>-</v>
      </c>
    </row>
    <row r="31" spans="1:32" hidden="1" x14ac:dyDescent="0.25">
      <c r="A31" s="71">
        <f>NieStac!C39</f>
        <v>0</v>
      </c>
      <c r="B31" s="43" t="str">
        <f>IF(ISERR(FIND(B$2,NieStac!$R39))=FALSE,"+","-")</f>
        <v>-</v>
      </c>
      <c r="C31" s="43" t="str">
        <f>IF(ISERR(FIND(C$2,NieStac!$R39))=FALSE,"+","-")</f>
        <v>-</v>
      </c>
      <c r="D31" s="43" t="str">
        <f>IF(ISERR(FIND(D$2,NieStac!$R39))=FALSE,"+","-")</f>
        <v>-</v>
      </c>
      <c r="E31" s="43" t="str">
        <f>IF(ISERR(FIND(E$2,NieStac!$R39))=FALSE,"+","-")</f>
        <v>-</v>
      </c>
      <c r="F31" s="43" t="str">
        <f>IF(ISERR(FIND(F$2,NieStac!$R39))=FALSE,"+","-")</f>
        <v>-</v>
      </c>
      <c r="G31" s="43" t="str">
        <f>IF(ISERR(FIND(G$2,NieStac!$R39))=FALSE,"+","-")</f>
        <v>-</v>
      </c>
      <c r="H31" s="43" t="str">
        <f>IF(ISERR(FIND(H$2,NieStac!$R39))=FALSE,"+","-")</f>
        <v>-</v>
      </c>
      <c r="I31" s="43" t="str">
        <f>IF(ISERR(FIND(I$2,NieStac!$R39))=FALSE,"+","-")</f>
        <v>-</v>
      </c>
      <c r="J31" s="43" t="str">
        <f>IF(ISERR(FIND(J$2,NieStac!$R39))=FALSE,"+","-")</f>
        <v>-</v>
      </c>
      <c r="K31" s="75">
        <f>NieStac!C39</f>
        <v>0</v>
      </c>
      <c r="L31" s="43" t="str">
        <f>IF(ISERR(FIND(L$2,NieStac!$S39))=FALSE,"+","-")</f>
        <v>-</v>
      </c>
      <c r="M31" s="43" t="str">
        <f>IF(ISERR(FIND(M$2,NieStac!$S39))=FALSE,"+","-")</f>
        <v>-</v>
      </c>
      <c r="N31" s="43" t="str">
        <f>IF(ISERR(FIND(N$2,NieStac!$S39))=FALSE,"+","-")</f>
        <v>-</v>
      </c>
      <c r="O31" s="43" t="str">
        <f>IF(ISERR(FIND(O$2,NieStac!$S39))=FALSE,"+","-")</f>
        <v>-</v>
      </c>
      <c r="P31" s="43" t="str">
        <f>IF(ISERR(FIND(P$2,NieStac!$S39))=FALSE,"+","-")</f>
        <v>-</v>
      </c>
      <c r="Q31" s="43" t="str">
        <f>IF(ISERR(FIND(Q$2,NieStac!$S39))=FALSE,"+","-")</f>
        <v>-</v>
      </c>
      <c r="R31" s="43" t="str">
        <f>IF(ISERR(FIND(R$2,NieStac!$S39))=FALSE,"+","-")</f>
        <v>-</v>
      </c>
      <c r="S31" s="43" t="str">
        <f>IF(ISERR(FIND(S$2,NieStac!$S39))=FALSE,"+","-")</f>
        <v>-</v>
      </c>
      <c r="T31" s="43" t="str">
        <f>IF(ISERR(FIND(T$2,NieStac!$S39))=FALSE,"+","-")</f>
        <v>-</v>
      </c>
      <c r="U31" s="43" t="str">
        <f>IF(ISERR(FIND(U$2,NieStac!$S39))=FALSE,"+","-")</f>
        <v>-</v>
      </c>
      <c r="V31" s="43" t="str">
        <f>IF(ISERR(FIND(V$2,NieStac!$S39))=FALSE,"+","-")</f>
        <v>-</v>
      </c>
      <c r="W31" s="43" t="str">
        <f>IF(ISERR(FIND(W$2,NieStac!$S39))=FALSE,"+","-")</f>
        <v>-</v>
      </c>
      <c r="X31" s="43" t="str">
        <f>IF(ISERR(FIND(X$2,NieStac!$S39))=FALSE,"+","-")</f>
        <v>-</v>
      </c>
      <c r="Y31" s="43" t="str">
        <f>IF(ISERR(FIND(Y$2,NieStac!$S39))=FALSE,"+","-")</f>
        <v>-</v>
      </c>
      <c r="Z31" s="43" t="str">
        <f>IF(ISERR(FIND(Z$2,NieStac!$S39))=FALSE,"+","-")</f>
        <v>-</v>
      </c>
      <c r="AA31" s="43" t="str">
        <f>IF(ISERR(FIND(AA$2,NieStac!$S39))=FALSE,"+","-")</f>
        <v>-</v>
      </c>
      <c r="AB31" s="75">
        <f>NieStac!C39</f>
        <v>0</v>
      </c>
      <c r="AC31" s="43" t="str">
        <f>IF(ISERR(FIND(AC$2,NieStac!$T39))=FALSE,"+","-")</f>
        <v>-</v>
      </c>
      <c r="AD31" s="43" t="str">
        <f>IF(ISERR(FIND(AD$2,NieStac!$T39))=FALSE,"+","-")</f>
        <v>-</v>
      </c>
      <c r="AE31" s="43" t="str">
        <f>IF(ISERR(FIND(AE$2,NieStac!$T39))=FALSE,"+","-")</f>
        <v>-</v>
      </c>
      <c r="AF31" s="43" t="str">
        <f>IF(ISERR(FIND(AF$2,NieStac!$T39))=FALSE,"+","-")</f>
        <v>-</v>
      </c>
    </row>
    <row r="32" spans="1:32" x14ac:dyDescent="0.25">
      <c r="A32" s="135" t="str">
        <f>NieStac!C40</f>
        <v>Semestr 3:</v>
      </c>
      <c r="B32" s="43" t="str">
        <f>IF(ISERR(FIND(B$2,NieStac!$R40))=FALSE,"+","-")</f>
        <v>-</v>
      </c>
      <c r="C32" s="43" t="str">
        <f>IF(ISERR(FIND(C$2,NieStac!$R40))=FALSE,"+","-")</f>
        <v>-</v>
      </c>
      <c r="D32" s="43" t="str">
        <f>IF(ISERR(FIND(D$2,NieStac!$R40))=FALSE,"+","-")</f>
        <v>-</v>
      </c>
      <c r="E32" s="43" t="str">
        <f>IF(ISERR(FIND(E$2,NieStac!$R40))=FALSE,"+","-")</f>
        <v>-</v>
      </c>
      <c r="F32" s="43" t="str">
        <f>IF(ISERR(FIND(F$2,NieStac!$R40))=FALSE,"+","-")</f>
        <v>-</v>
      </c>
      <c r="G32" s="43" t="str">
        <f>IF(ISERR(FIND(G$2,NieStac!$R40))=FALSE,"+","-")</f>
        <v>-</v>
      </c>
      <c r="H32" s="43" t="str">
        <f>IF(ISERR(FIND(H$2,NieStac!$R40))=FALSE,"+","-")</f>
        <v>-</v>
      </c>
      <c r="I32" s="43" t="str">
        <f>IF(ISERR(FIND(I$2,NieStac!$R40))=FALSE,"+","-")</f>
        <v>-</v>
      </c>
      <c r="J32" s="43" t="str">
        <f>IF(ISERR(FIND(J$2,NieStac!$R40))=FALSE,"+","-")</f>
        <v>-</v>
      </c>
      <c r="K32" s="135" t="str">
        <f>NieStac!C40</f>
        <v>Semestr 3:</v>
      </c>
      <c r="L32" s="43" t="str">
        <f>IF(ISERR(FIND(L$2,NieStac!$S40))=FALSE,"+","-")</f>
        <v>-</v>
      </c>
      <c r="M32" s="43" t="str">
        <f>IF(ISERR(FIND(M$2,NieStac!$S40))=FALSE,"+","-")</f>
        <v>-</v>
      </c>
      <c r="N32" s="43" t="str">
        <f>IF(ISERR(FIND(N$2,NieStac!$S40))=FALSE,"+","-")</f>
        <v>-</v>
      </c>
      <c r="O32" s="43" t="str">
        <f>IF(ISERR(FIND(O$2,NieStac!$S40))=FALSE,"+","-")</f>
        <v>-</v>
      </c>
      <c r="P32" s="43" t="str">
        <f>IF(ISERR(FIND(P$2,NieStac!$S40))=FALSE,"+","-")</f>
        <v>-</v>
      </c>
      <c r="Q32" s="43" t="str">
        <f>IF(ISERR(FIND(Q$2,NieStac!$S40))=FALSE,"+","-")</f>
        <v>-</v>
      </c>
      <c r="R32" s="43" t="str">
        <f>IF(ISERR(FIND(R$2,NieStac!$S40))=FALSE,"+","-")</f>
        <v>-</v>
      </c>
      <c r="S32" s="43" t="str">
        <f>IF(ISERR(FIND(S$2,NieStac!$S40))=FALSE,"+","-")</f>
        <v>-</v>
      </c>
      <c r="T32" s="43" t="str">
        <f>IF(ISERR(FIND(T$2,NieStac!$S40))=FALSE,"+","-")</f>
        <v>-</v>
      </c>
      <c r="U32" s="43" t="str">
        <f>IF(ISERR(FIND(U$2,NieStac!$S40))=FALSE,"+","-")</f>
        <v>-</v>
      </c>
      <c r="V32" s="43" t="str">
        <f>IF(ISERR(FIND(V$2,NieStac!$S40))=FALSE,"+","-")</f>
        <v>-</v>
      </c>
      <c r="W32" s="43" t="str">
        <f>IF(ISERR(FIND(W$2,NieStac!$S40))=FALSE,"+","-")</f>
        <v>-</v>
      </c>
      <c r="X32" s="43" t="str">
        <f>IF(ISERR(FIND(X$2,NieStac!$S40))=FALSE,"+","-")</f>
        <v>-</v>
      </c>
      <c r="Y32" s="43" t="str">
        <f>IF(ISERR(FIND(Y$2,NieStac!$S40))=FALSE,"+","-")</f>
        <v>-</v>
      </c>
      <c r="Z32" s="43" t="str">
        <f>IF(ISERR(FIND(Z$2,NieStac!$S40))=FALSE,"+","-")</f>
        <v>-</v>
      </c>
      <c r="AA32" s="43" t="str">
        <f>IF(ISERR(FIND(AA$2,NieStac!$S40))=FALSE,"+","-")</f>
        <v>-</v>
      </c>
      <c r="AB32" s="135" t="str">
        <f>NieStac!C40</f>
        <v>Semestr 3:</v>
      </c>
      <c r="AC32" s="43" t="str">
        <f>IF(ISERR(FIND(AC$2,NieStac!$T40))=FALSE,"+","-")</f>
        <v>-</v>
      </c>
      <c r="AD32" s="43" t="str">
        <f>IF(ISERR(FIND(AD$2,NieStac!$T40))=FALSE,"+","-")</f>
        <v>-</v>
      </c>
      <c r="AE32" s="43" t="str">
        <f>IF(ISERR(FIND(AE$2,NieStac!$T40))=FALSE,"+","-")</f>
        <v>-</v>
      </c>
      <c r="AF32" s="43" t="str">
        <f>IF(ISERR(FIND(AF$2,NieStac!$T40))=FALSE,"+","-")</f>
        <v>-</v>
      </c>
    </row>
    <row r="33" spans="1:32" hidden="1" x14ac:dyDescent="0.25">
      <c r="A33" s="135" t="str">
        <f>NieStac!C41</f>
        <v>Moduł kształcenia</v>
      </c>
      <c r="B33" s="43" t="str">
        <f>IF(ISERR(FIND(B$2,NieStac!$R41))=FALSE,"+","-")</f>
        <v>-</v>
      </c>
      <c r="C33" s="43" t="str">
        <f>IF(ISERR(FIND(C$2,NieStac!$R41))=FALSE,"+","-")</f>
        <v>-</v>
      </c>
      <c r="D33" s="43" t="str">
        <f>IF(ISERR(FIND(D$2,NieStac!$R41))=FALSE,"+","-")</f>
        <v>-</v>
      </c>
      <c r="E33" s="43" t="str">
        <f>IF(ISERR(FIND(E$2,NieStac!$R41))=FALSE,"+","-")</f>
        <v>-</v>
      </c>
      <c r="F33" s="43" t="str">
        <f>IF(ISERR(FIND(F$2,NieStac!$R41))=FALSE,"+","-")</f>
        <v>-</v>
      </c>
      <c r="G33" s="43" t="str">
        <f>IF(ISERR(FIND(G$2,NieStac!$R41))=FALSE,"+","-")</f>
        <v>-</v>
      </c>
      <c r="H33" s="43" t="str">
        <f>IF(ISERR(FIND(H$2,NieStac!$R41))=FALSE,"+","-")</f>
        <v>-</v>
      </c>
      <c r="I33" s="43" t="str">
        <f>IF(ISERR(FIND(I$2,NieStac!$R41))=FALSE,"+","-")</f>
        <v>-</v>
      </c>
      <c r="J33" s="43" t="str">
        <f>IF(ISERR(FIND(J$2,NieStac!$R41))=FALSE,"+","-")</f>
        <v>-</v>
      </c>
      <c r="K33" s="135" t="str">
        <f>NieStac!C41</f>
        <v>Moduł kształcenia</v>
      </c>
      <c r="L33" s="43" t="str">
        <f>IF(ISERR(FIND(L$2,NieStac!$S41))=FALSE,"+","-")</f>
        <v>-</v>
      </c>
      <c r="M33" s="43" t="str">
        <f>IF(ISERR(FIND(M$2,NieStac!$S41))=FALSE,"+","-")</f>
        <v>-</v>
      </c>
      <c r="N33" s="43" t="str">
        <f>IF(ISERR(FIND(N$2,NieStac!$S41))=FALSE,"+","-")</f>
        <v>-</v>
      </c>
      <c r="O33" s="43" t="str">
        <f>IF(ISERR(FIND(O$2,NieStac!$S41))=FALSE,"+","-")</f>
        <v>-</v>
      </c>
      <c r="P33" s="43" t="str">
        <f>IF(ISERR(FIND(P$2,NieStac!$S41))=FALSE,"+","-")</f>
        <v>-</v>
      </c>
      <c r="Q33" s="43" t="str">
        <f>IF(ISERR(FIND(Q$2,NieStac!$S41))=FALSE,"+","-")</f>
        <v>-</v>
      </c>
      <c r="R33" s="43" t="str">
        <f>IF(ISERR(FIND(R$2,NieStac!$S41))=FALSE,"+","-")</f>
        <v>-</v>
      </c>
      <c r="S33" s="43" t="str">
        <f>IF(ISERR(FIND(S$2,NieStac!$S41))=FALSE,"+","-")</f>
        <v>-</v>
      </c>
      <c r="T33" s="43" t="str">
        <f>IF(ISERR(FIND(T$2,NieStac!$S41))=FALSE,"+","-")</f>
        <v>-</v>
      </c>
      <c r="U33" s="43" t="str">
        <f>IF(ISERR(FIND(U$2,NieStac!$S41))=FALSE,"+","-")</f>
        <v>-</v>
      </c>
      <c r="V33" s="43" t="str">
        <f>IF(ISERR(FIND(V$2,NieStac!$S41))=FALSE,"+","-")</f>
        <v>-</v>
      </c>
      <c r="W33" s="43" t="str">
        <f>IF(ISERR(FIND(W$2,NieStac!$S41))=FALSE,"+","-")</f>
        <v>-</v>
      </c>
      <c r="X33" s="43" t="str">
        <f>IF(ISERR(FIND(X$2,NieStac!$S41))=FALSE,"+","-")</f>
        <v>-</v>
      </c>
      <c r="Y33" s="43" t="str">
        <f>IF(ISERR(FIND(Y$2,NieStac!$S41))=FALSE,"+","-")</f>
        <v>-</v>
      </c>
      <c r="Z33" s="43" t="str">
        <f>IF(ISERR(FIND(Z$2,NieStac!$S41))=FALSE,"+","-")</f>
        <v>-</v>
      </c>
      <c r="AA33" s="43" t="str">
        <f>IF(ISERR(FIND(AA$2,NieStac!$S41))=FALSE,"+","-")</f>
        <v>-</v>
      </c>
      <c r="AB33" s="135" t="str">
        <f>NieStac!C41</f>
        <v>Moduł kształcenia</v>
      </c>
      <c r="AC33" s="43" t="str">
        <f>IF(ISERR(FIND(AC$2,NieStac!$T41))=FALSE,"+","-")</f>
        <v>-</v>
      </c>
      <c r="AD33" s="43" t="str">
        <f>IF(ISERR(FIND(AD$2,NieStac!$T41))=FALSE,"+","-")</f>
        <v>-</v>
      </c>
      <c r="AE33" s="43" t="str">
        <f>IF(ISERR(FIND(AE$2,NieStac!$T41))=FALSE,"+","-")</f>
        <v>-</v>
      </c>
      <c r="AF33" s="43" t="str">
        <f>IF(ISERR(FIND(AF$2,NieStac!$T41))=FALSE,"+","-")</f>
        <v>-</v>
      </c>
    </row>
    <row r="34" spans="1:32" x14ac:dyDescent="0.25">
      <c r="A34" s="71" t="str">
        <f>NieStac!C42</f>
        <v>Zarządzanie aplikacjami internetowymi</v>
      </c>
      <c r="B34" s="43" t="str">
        <f>IF(ISERR(FIND(B$2,NieStac!$R42))=FALSE,"+","-")</f>
        <v>-</v>
      </c>
      <c r="C34" s="43" t="str">
        <f>IF(ISERR(FIND(C$2,NieStac!$R42))=FALSE,"+","-")</f>
        <v>+</v>
      </c>
      <c r="D34" s="43" t="str">
        <f>IF(ISERR(FIND(D$2,NieStac!$R42))=FALSE,"+","-")</f>
        <v>+</v>
      </c>
      <c r="E34" s="43" t="str">
        <f>IF(ISERR(FIND(E$2,NieStac!$R42))=FALSE,"+","-")</f>
        <v>-</v>
      </c>
      <c r="F34" s="43" t="str">
        <f>IF(ISERR(FIND(F$2,NieStac!$R42))=FALSE,"+","-")</f>
        <v>-</v>
      </c>
      <c r="G34" s="43" t="str">
        <f>IF(ISERR(FIND(G$2,NieStac!$R42))=FALSE,"+","-")</f>
        <v>+</v>
      </c>
      <c r="H34" s="43" t="str">
        <f>IF(ISERR(FIND(H$2,NieStac!$R42))=FALSE,"+","-")</f>
        <v>+</v>
      </c>
      <c r="I34" s="43" t="str">
        <f>IF(ISERR(FIND(I$2,NieStac!$R42))=FALSE,"+","-")</f>
        <v>-</v>
      </c>
      <c r="J34" s="43" t="str">
        <f>IF(ISERR(FIND(J$2,NieStac!$R42))=FALSE,"+","-")</f>
        <v>-</v>
      </c>
      <c r="K34" s="75" t="str">
        <f>NieStac!C42</f>
        <v>Zarządzanie aplikacjami internetowymi</v>
      </c>
      <c r="L34" s="43" t="str">
        <f>IF(ISERR(FIND(L$2,NieStac!$S42))=FALSE,"+","-")</f>
        <v>+</v>
      </c>
      <c r="M34" s="43" t="str">
        <f>IF(ISERR(FIND(M$2,NieStac!$S42))=FALSE,"+","-")</f>
        <v>-</v>
      </c>
      <c r="N34" s="43" t="str">
        <f>IF(ISERR(FIND(N$2,NieStac!$S42))=FALSE,"+","-")</f>
        <v>-</v>
      </c>
      <c r="O34" s="43" t="str">
        <f>IF(ISERR(FIND(O$2,NieStac!$S42))=FALSE,"+","-")</f>
        <v>-</v>
      </c>
      <c r="P34" s="43" t="str">
        <f>IF(ISERR(FIND(P$2,NieStac!$S42))=FALSE,"+","-")</f>
        <v>-</v>
      </c>
      <c r="Q34" s="43" t="str">
        <f>IF(ISERR(FIND(Q$2,NieStac!$S42))=FALSE,"+","-")</f>
        <v>-</v>
      </c>
      <c r="R34" s="43" t="str">
        <f>IF(ISERR(FIND(R$2,NieStac!$S42))=FALSE,"+","-")</f>
        <v>-</v>
      </c>
      <c r="S34" s="43" t="str">
        <f>IF(ISERR(FIND(S$2,NieStac!$S42))=FALSE,"+","-")</f>
        <v>-</v>
      </c>
      <c r="T34" s="43" t="str">
        <f>IF(ISERR(FIND(T$2,NieStac!$S42))=FALSE,"+","-")</f>
        <v>-</v>
      </c>
      <c r="U34" s="43" t="str">
        <f>IF(ISERR(FIND(U$2,NieStac!$S42))=FALSE,"+","-")</f>
        <v>-</v>
      </c>
      <c r="V34" s="43" t="str">
        <f>IF(ISERR(FIND(V$2,NieStac!$S42))=FALSE,"+","-")</f>
        <v>+</v>
      </c>
      <c r="W34" s="43" t="str">
        <f>IF(ISERR(FIND(W$2,NieStac!$S42))=FALSE,"+","-")</f>
        <v>-</v>
      </c>
      <c r="X34" s="43" t="str">
        <f>IF(ISERR(FIND(X$2,NieStac!$S42))=FALSE,"+","-")</f>
        <v>+</v>
      </c>
      <c r="Y34" s="43" t="str">
        <f>IF(ISERR(FIND(Y$2,NieStac!$S42))=FALSE,"+","-")</f>
        <v>-</v>
      </c>
      <c r="Z34" s="43" t="str">
        <f>IF(ISERR(FIND(Z$2,NieStac!$S42))=FALSE,"+","-")</f>
        <v>+</v>
      </c>
      <c r="AA34" s="43" t="str">
        <f>IF(ISERR(FIND(AA$2,NieStac!$S42))=FALSE,"+","-")</f>
        <v>+</v>
      </c>
      <c r="AB34" s="75" t="str">
        <f>NieStac!C42</f>
        <v>Zarządzanie aplikacjami internetowymi</v>
      </c>
      <c r="AC34" s="43" t="str">
        <f>IF(ISERR(FIND(AC$2,NieStac!$T42))=FALSE,"+","-")</f>
        <v>+</v>
      </c>
      <c r="AD34" s="43" t="str">
        <f>IF(ISERR(FIND(AD$2,NieStac!$T42))=FALSE,"+","-")</f>
        <v>+</v>
      </c>
      <c r="AE34" s="43" t="str">
        <f>IF(ISERR(FIND(AE$2,NieStac!$T42))=FALSE,"+","-")</f>
        <v>-</v>
      </c>
      <c r="AF34" s="43" t="str">
        <f>IF(ISERR(FIND(AF$2,NieStac!$T42))=FALSE,"+","-")</f>
        <v>-</v>
      </c>
    </row>
    <row r="35" spans="1:32" x14ac:dyDescent="0.25">
      <c r="A35" s="71" t="str">
        <f>NieStac!C43</f>
        <v>Inżynieria biznesowa</v>
      </c>
      <c r="B35" s="43" t="str">
        <f>IF(ISERR(FIND(B$2,NieStac!$R43))=FALSE,"+","-")</f>
        <v>-</v>
      </c>
      <c r="C35" s="43" t="str">
        <f>IF(ISERR(FIND(C$2,NieStac!$R43))=FALSE,"+","-")</f>
        <v>+</v>
      </c>
      <c r="D35" s="43" t="str">
        <f>IF(ISERR(FIND(D$2,NieStac!$R43))=FALSE,"+","-")</f>
        <v>-</v>
      </c>
      <c r="E35" s="43" t="str">
        <f>IF(ISERR(FIND(E$2,NieStac!$R43))=FALSE,"+","-")</f>
        <v>-</v>
      </c>
      <c r="F35" s="43" t="str">
        <f>IF(ISERR(FIND(F$2,NieStac!$R43))=FALSE,"+","-")</f>
        <v>+</v>
      </c>
      <c r="G35" s="43" t="str">
        <f>IF(ISERR(FIND(G$2,NieStac!$R43))=FALSE,"+","-")</f>
        <v>-</v>
      </c>
      <c r="H35" s="43" t="str">
        <f>IF(ISERR(FIND(H$2,NieStac!$R43))=FALSE,"+","-")</f>
        <v>-</v>
      </c>
      <c r="I35" s="43" t="str">
        <f>IF(ISERR(FIND(I$2,NieStac!$R43))=FALSE,"+","-")</f>
        <v>+</v>
      </c>
      <c r="J35" s="43" t="str">
        <f>IF(ISERR(FIND(J$2,NieStac!$R43))=FALSE,"+","-")</f>
        <v>-</v>
      </c>
      <c r="K35" s="75" t="str">
        <f>NieStac!C43</f>
        <v>Inżynieria biznesowa</v>
      </c>
      <c r="L35" s="43" t="str">
        <f>IF(ISERR(FIND(L$2,NieStac!$S43))=FALSE,"+","-")</f>
        <v>-</v>
      </c>
      <c r="M35" s="43" t="str">
        <f>IF(ISERR(FIND(M$2,NieStac!$S43))=FALSE,"+","-")</f>
        <v>-</v>
      </c>
      <c r="N35" s="43" t="str">
        <f>IF(ISERR(FIND(N$2,NieStac!$S43))=FALSE,"+","-")</f>
        <v>-</v>
      </c>
      <c r="O35" s="43" t="str">
        <f>IF(ISERR(FIND(O$2,NieStac!$S43))=FALSE,"+","-")</f>
        <v>+</v>
      </c>
      <c r="P35" s="43" t="str">
        <f>IF(ISERR(FIND(P$2,NieStac!$S43))=FALSE,"+","-")</f>
        <v>+</v>
      </c>
      <c r="Q35" s="43" t="str">
        <f>IF(ISERR(FIND(Q$2,NieStac!$S43))=FALSE,"+","-")</f>
        <v>+</v>
      </c>
      <c r="R35" s="43" t="str">
        <f>IF(ISERR(FIND(R$2,NieStac!$S43))=FALSE,"+","-")</f>
        <v>-</v>
      </c>
      <c r="S35" s="43" t="str">
        <f>IF(ISERR(FIND(S$2,NieStac!$S43))=FALSE,"+","-")</f>
        <v>-</v>
      </c>
      <c r="T35" s="43" t="str">
        <f>IF(ISERR(FIND(T$2,NieStac!$S43))=FALSE,"+","-")</f>
        <v>+</v>
      </c>
      <c r="U35" s="43" t="str">
        <f>IF(ISERR(FIND(U$2,NieStac!$S43))=FALSE,"+","-")</f>
        <v>-</v>
      </c>
      <c r="V35" s="43" t="str">
        <f>IF(ISERR(FIND(V$2,NieStac!$S43))=FALSE,"+","-")</f>
        <v>+</v>
      </c>
      <c r="W35" s="43" t="str">
        <f>IF(ISERR(FIND(W$2,NieStac!$S43))=FALSE,"+","-")</f>
        <v>-</v>
      </c>
      <c r="X35" s="43" t="str">
        <f>IF(ISERR(FIND(X$2,NieStac!$S43))=FALSE,"+","-")</f>
        <v>-</v>
      </c>
      <c r="Y35" s="43" t="str">
        <f>IF(ISERR(FIND(Y$2,NieStac!$S43))=FALSE,"+","-")</f>
        <v>-</v>
      </c>
      <c r="Z35" s="43" t="str">
        <f>IF(ISERR(FIND(Z$2,NieStac!$S43))=FALSE,"+","-")</f>
        <v>+</v>
      </c>
      <c r="AA35" s="43" t="str">
        <f>IF(ISERR(FIND(AA$2,NieStac!$S43))=FALSE,"+","-")</f>
        <v>-</v>
      </c>
      <c r="AB35" s="75" t="str">
        <f>NieStac!C43</f>
        <v>Inżynieria biznesowa</v>
      </c>
      <c r="AC35" s="43" t="str">
        <f>IF(ISERR(FIND(AC$2,NieStac!$T43))=FALSE,"+","-")</f>
        <v>+</v>
      </c>
      <c r="AD35" s="43" t="str">
        <f>IF(ISERR(FIND(AD$2,NieStac!$T43))=FALSE,"+","-")</f>
        <v>-</v>
      </c>
      <c r="AE35" s="43" t="str">
        <f>IF(ISERR(FIND(AE$2,NieStac!$T43))=FALSE,"+","-")</f>
        <v>-</v>
      </c>
      <c r="AF35" s="43" t="str">
        <f>IF(ISERR(FIND(AF$2,NieStac!$T43))=FALSE,"+","-")</f>
        <v>-</v>
      </c>
    </row>
    <row r="36" spans="1:32" x14ac:dyDescent="0.25">
      <c r="A36" s="71" t="str">
        <f>NieStac!C44</f>
        <v>Ochrona danych i kryptografia</v>
      </c>
      <c r="B36" s="43" t="str">
        <f>IF(ISERR(FIND(B$2,NieStac!$R44))=FALSE,"+","-")</f>
        <v>-</v>
      </c>
      <c r="C36" s="43" t="str">
        <f>IF(ISERR(FIND(C$2,NieStac!$R44))=FALSE,"+","-")</f>
        <v>-</v>
      </c>
      <c r="D36" s="43" t="str">
        <f>IF(ISERR(FIND(D$2,NieStac!$R44))=FALSE,"+","-")</f>
        <v>+</v>
      </c>
      <c r="E36" s="43" t="str">
        <f>IF(ISERR(FIND(E$2,NieStac!$R44))=FALSE,"+","-")</f>
        <v>+</v>
      </c>
      <c r="F36" s="43" t="str">
        <f>IF(ISERR(FIND(F$2,NieStac!$R44))=FALSE,"+","-")</f>
        <v>+</v>
      </c>
      <c r="G36" s="43" t="str">
        <f>IF(ISERR(FIND(G$2,NieStac!$R44))=FALSE,"+","-")</f>
        <v>+</v>
      </c>
      <c r="H36" s="43" t="str">
        <f>IF(ISERR(FIND(H$2,NieStac!$R44))=FALSE,"+","-")</f>
        <v>+</v>
      </c>
      <c r="I36" s="43" t="str">
        <f>IF(ISERR(FIND(I$2,NieStac!$R44))=FALSE,"+","-")</f>
        <v>-</v>
      </c>
      <c r="J36" s="43" t="str">
        <f>IF(ISERR(FIND(J$2,NieStac!$R44))=FALSE,"+","-")</f>
        <v>-</v>
      </c>
      <c r="K36" s="75" t="str">
        <f>NieStac!C44</f>
        <v>Ochrona danych i kryptografia</v>
      </c>
      <c r="L36" s="43" t="str">
        <f>IF(ISERR(FIND(L$2,NieStac!$S44))=FALSE,"+","-")</f>
        <v>+</v>
      </c>
      <c r="M36" s="43" t="str">
        <f>IF(ISERR(FIND(M$2,NieStac!$S44))=FALSE,"+","-")</f>
        <v>-</v>
      </c>
      <c r="N36" s="43" t="str">
        <f>IF(ISERR(FIND(N$2,NieStac!$S44))=FALSE,"+","-")</f>
        <v>-</v>
      </c>
      <c r="O36" s="43" t="str">
        <f>IF(ISERR(FIND(O$2,NieStac!$S44))=FALSE,"+","-")</f>
        <v>+</v>
      </c>
      <c r="P36" s="43" t="str">
        <f>IF(ISERR(FIND(P$2,NieStac!$S44))=FALSE,"+","-")</f>
        <v>+</v>
      </c>
      <c r="Q36" s="43" t="str">
        <f>IF(ISERR(FIND(Q$2,NieStac!$S44))=FALSE,"+","-")</f>
        <v>+</v>
      </c>
      <c r="R36" s="43" t="str">
        <f>IF(ISERR(FIND(R$2,NieStac!$S44))=FALSE,"+","-")</f>
        <v>-</v>
      </c>
      <c r="S36" s="43" t="str">
        <f>IF(ISERR(FIND(S$2,NieStac!$S44))=FALSE,"+","-")</f>
        <v>+</v>
      </c>
      <c r="T36" s="43" t="str">
        <f>IF(ISERR(FIND(T$2,NieStac!$S44))=FALSE,"+","-")</f>
        <v>-</v>
      </c>
      <c r="U36" s="43" t="str">
        <f>IF(ISERR(FIND(U$2,NieStac!$S44))=FALSE,"+","-")</f>
        <v>-</v>
      </c>
      <c r="V36" s="43" t="str">
        <f>IF(ISERR(FIND(V$2,NieStac!$S44))=FALSE,"+","-")</f>
        <v>-</v>
      </c>
      <c r="W36" s="43" t="str">
        <f>IF(ISERR(FIND(W$2,NieStac!$S44))=FALSE,"+","-")</f>
        <v>+</v>
      </c>
      <c r="X36" s="43" t="str">
        <f>IF(ISERR(FIND(X$2,NieStac!$S44))=FALSE,"+","-")</f>
        <v>-</v>
      </c>
      <c r="Y36" s="43" t="str">
        <f>IF(ISERR(FIND(Y$2,NieStac!$S44))=FALSE,"+","-")</f>
        <v>-</v>
      </c>
      <c r="Z36" s="43" t="str">
        <f>IF(ISERR(FIND(Z$2,NieStac!$S44))=FALSE,"+","-")</f>
        <v>+</v>
      </c>
      <c r="AA36" s="43" t="str">
        <f>IF(ISERR(FIND(AA$2,NieStac!$S44))=FALSE,"+","-")</f>
        <v>+</v>
      </c>
      <c r="AB36" s="75" t="str">
        <f>NieStac!C44</f>
        <v>Ochrona danych i kryptografia</v>
      </c>
      <c r="AC36" s="43" t="str">
        <f>IF(ISERR(FIND(AC$2,NieStac!$T44))=FALSE,"+","-")</f>
        <v>+</v>
      </c>
      <c r="AD36" s="43" t="str">
        <f>IF(ISERR(FIND(AD$2,NieStac!$T44))=FALSE,"+","-")</f>
        <v>+</v>
      </c>
      <c r="AE36" s="43" t="str">
        <f>IF(ISERR(FIND(AE$2,NieStac!$T44))=FALSE,"+","-")</f>
        <v>+</v>
      </c>
      <c r="AF36" s="43" t="str">
        <f>IF(ISERR(FIND(AF$2,NieStac!$T44))=FALSE,"+","-")</f>
        <v>+</v>
      </c>
    </row>
    <row r="37" spans="1:32" ht="50" x14ac:dyDescent="0.25">
      <c r="A37" s="71" t="str">
        <f>NieStac!C45</f>
        <v xml:space="preserve">Przedmiot obieralny 3: Przetwarzanie mobilne i komunikacja ruchoma / Zastosowanie metod inteligencji obliczeniowej (TWO) </v>
      </c>
      <c r="B37" s="43" t="str">
        <f>IF(ISERR(FIND(B$2,NieStac!$R45))=FALSE,"+","-")</f>
        <v>-</v>
      </c>
      <c r="C37" s="43" t="str">
        <f>IF(ISERR(FIND(C$2,NieStac!$R45))=FALSE,"+","-")</f>
        <v>+</v>
      </c>
      <c r="D37" s="43" t="str">
        <f>IF(ISERR(FIND(D$2,NieStac!$R45))=FALSE,"+","-")</f>
        <v>+</v>
      </c>
      <c r="E37" s="43" t="str">
        <f>IF(ISERR(FIND(E$2,NieStac!$R45))=FALSE,"+","-")</f>
        <v>+</v>
      </c>
      <c r="F37" s="43" t="str">
        <f>IF(ISERR(FIND(F$2,NieStac!$R45))=FALSE,"+","-")</f>
        <v>-</v>
      </c>
      <c r="G37" s="43" t="str">
        <f>IF(ISERR(FIND(G$2,NieStac!$R45))=FALSE,"+","-")</f>
        <v>+</v>
      </c>
      <c r="H37" s="43" t="str">
        <f>IF(ISERR(FIND(H$2,NieStac!$R45))=FALSE,"+","-")</f>
        <v>-</v>
      </c>
      <c r="I37" s="43" t="str">
        <f>IF(ISERR(FIND(I$2,NieStac!$R45))=FALSE,"+","-")</f>
        <v>-</v>
      </c>
      <c r="J37" s="43" t="str">
        <f>IF(ISERR(FIND(J$2,NieStac!$R45))=FALSE,"+","-")</f>
        <v>-</v>
      </c>
      <c r="K37" s="75" t="str">
        <f>NieStac!C45</f>
        <v xml:space="preserve">Przedmiot obieralny 3: Przetwarzanie mobilne i komunikacja ruchoma / Zastosowanie metod inteligencji obliczeniowej (TWO) </v>
      </c>
      <c r="L37" s="43" t="str">
        <f>IF(ISERR(FIND(L$2,NieStac!$S45))=FALSE,"+","-")</f>
        <v>+</v>
      </c>
      <c r="M37" s="43" t="str">
        <f>IF(ISERR(FIND(M$2,NieStac!$S45))=FALSE,"+","-")</f>
        <v>-</v>
      </c>
      <c r="N37" s="43" t="str">
        <f>IF(ISERR(FIND(N$2,NieStac!$S45))=FALSE,"+","-")</f>
        <v>-</v>
      </c>
      <c r="O37" s="43" t="str">
        <f>IF(ISERR(FIND(O$2,NieStac!$S45))=FALSE,"+","-")</f>
        <v>-</v>
      </c>
      <c r="P37" s="43" t="str">
        <f>IF(ISERR(FIND(P$2,NieStac!$S45))=FALSE,"+","-")</f>
        <v>-</v>
      </c>
      <c r="Q37" s="43" t="str">
        <f>IF(ISERR(FIND(Q$2,NieStac!$S45))=FALSE,"+","-")</f>
        <v>+</v>
      </c>
      <c r="R37" s="43" t="str">
        <f>IF(ISERR(FIND(R$2,NieStac!$S45))=FALSE,"+","-")</f>
        <v>-</v>
      </c>
      <c r="S37" s="43" t="str">
        <f>IF(ISERR(FIND(S$2,NieStac!$S45))=FALSE,"+","-")</f>
        <v>+</v>
      </c>
      <c r="T37" s="43" t="str">
        <f>IF(ISERR(FIND(T$2,NieStac!$S45))=FALSE,"+","-")</f>
        <v>+</v>
      </c>
      <c r="U37" s="43" t="str">
        <f>IF(ISERR(FIND(U$2,NieStac!$S45))=FALSE,"+","-")</f>
        <v>-</v>
      </c>
      <c r="V37" s="43" t="str">
        <f>IF(ISERR(FIND(V$2,NieStac!$S45))=FALSE,"+","-")</f>
        <v>+</v>
      </c>
      <c r="W37" s="43" t="str">
        <f>IF(ISERR(FIND(W$2,NieStac!$S45))=FALSE,"+","-")</f>
        <v>-</v>
      </c>
      <c r="X37" s="43" t="str">
        <f>IF(ISERR(FIND(X$2,NieStac!$S45))=FALSE,"+","-")</f>
        <v>-</v>
      </c>
      <c r="Y37" s="43" t="str">
        <f>IF(ISERR(FIND(Y$2,NieStac!$S45))=FALSE,"+","-")</f>
        <v>-</v>
      </c>
      <c r="Z37" s="43" t="str">
        <f>IF(ISERR(FIND(Z$2,NieStac!$S45))=FALSE,"+","-")</f>
        <v>+</v>
      </c>
      <c r="AA37" s="43" t="str">
        <f>IF(ISERR(FIND(AA$2,NieStac!$S45))=FALSE,"+","-")</f>
        <v>-</v>
      </c>
      <c r="AB37" s="75" t="str">
        <f>NieStac!C45</f>
        <v xml:space="preserve">Przedmiot obieralny 3: Przetwarzanie mobilne i komunikacja ruchoma / Zastosowanie metod inteligencji obliczeniowej (TWO) </v>
      </c>
      <c r="AC37" s="43" t="str">
        <f>IF(ISERR(FIND(AC$2,NieStac!$T45))=FALSE,"+","-")</f>
        <v>+</v>
      </c>
      <c r="AD37" s="43" t="str">
        <f>IF(ISERR(FIND(AD$2,NieStac!$T45))=FALSE,"+","-")</f>
        <v>+</v>
      </c>
      <c r="AE37" s="43" t="str">
        <f>IF(ISERR(FIND(AE$2,NieStac!$T45))=FALSE,"+","-")</f>
        <v>-</v>
      </c>
      <c r="AF37" s="43" t="str">
        <f>IF(ISERR(FIND(AF$2,NieStac!$T45))=FALSE,"+","-")</f>
        <v>-</v>
      </c>
    </row>
    <row r="38" spans="1:32" ht="37.5" x14ac:dyDescent="0.25">
      <c r="A38" s="71" t="str">
        <f>NieStac!C46</f>
        <v>Przedmiot obieralny 4: Inżynieria wymagań / Monitorowanie i wizualizacja procesów (IwPB)</v>
      </c>
      <c r="B38" s="43" t="str">
        <f>IF(ISERR(FIND(B$2,NieStac!$R46))=FALSE,"+","-")</f>
        <v>-</v>
      </c>
      <c r="C38" s="43" t="str">
        <f>IF(ISERR(FIND(C$2,NieStac!$R46))=FALSE,"+","-")</f>
        <v>+</v>
      </c>
      <c r="D38" s="43" t="str">
        <f>IF(ISERR(FIND(D$2,NieStac!$R46))=FALSE,"+","-")</f>
        <v>+</v>
      </c>
      <c r="E38" s="43" t="str">
        <f>IF(ISERR(FIND(E$2,NieStac!$R46))=FALSE,"+","-")</f>
        <v>+</v>
      </c>
      <c r="F38" s="43" t="str">
        <f>IF(ISERR(FIND(F$2,NieStac!$R46))=FALSE,"+","-")</f>
        <v>-</v>
      </c>
      <c r="G38" s="43" t="str">
        <f>IF(ISERR(FIND(G$2,NieStac!$R46))=FALSE,"+","-")</f>
        <v>+</v>
      </c>
      <c r="H38" s="43" t="str">
        <f>IF(ISERR(FIND(H$2,NieStac!$R46))=FALSE,"+","-")</f>
        <v>-</v>
      </c>
      <c r="I38" s="43" t="str">
        <f>IF(ISERR(FIND(I$2,NieStac!$R46))=FALSE,"+","-")</f>
        <v>-</v>
      </c>
      <c r="J38" s="43" t="str">
        <f>IF(ISERR(FIND(J$2,NieStac!$R46))=FALSE,"+","-")</f>
        <v>-</v>
      </c>
      <c r="K38" s="75" t="str">
        <f>NieStac!C46</f>
        <v>Przedmiot obieralny 4: Inżynieria wymagań / Monitorowanie i wizualizacja procesów (IwPB)</v>
      </c>
      <c r="L38" s="43" t="str">
        <f>IF(ISERR(FIND(L$2,NieStac!$S46))=FALSE,"+","-")</f>
        <v>-</v>
      </c>
      <c r="M38" s="43" t="str">
        <f>IF(ISERR(FIND(M$2,NieStac!$S46))=FALSE,"+","-")</f>
        <v>-</v>
      </c>
      <c r="N38" s="43" t="str">
        <f>IF(ISERR(FIND(N$2,NieStac!$S46))=FALSE,"+","-")</f>
        <v>+</v>
      </c>
      <c r="O38" s="43" t="str">
        <f>IF(ISERR(FIND(O$2,NieStac!$S46))=FALSE,"+","-")</f>
        <v>+</v>
      </c>
      <c r="P38" s="43" t="str">
        <f>IF(ISERR(FIND(P$2,NieStac!$S46))=FALSE,"+","-")</f>
        <v>+</v>
      </c>
      <c r="Q38" s="43" t="str">
        <f>IF(ISERR(FIND(Q$2,NieStac!$S46))=FALSE,"+","-")</f>
        <v>+</v>
      </c>
      <c r="R38" s="43" t="str">
        <f>IF(ISERR(FIND(R$2,NieStac!$S46))=FALSE,"+","-")</f>
        <v>-</v>
      </c>
      <c r="S38" s="43" t="str">
        <f>IF(ISERR(FIND(S$2,NieStac!$S46))=FALSE,"+","-")</f>
        <v>-</v>
      </c>
      <c r="T38" s="43" t="str">
        <f>IF(ISERR(FIND(T$2,NieStac!$S46))=FALSE,"+","-")</f>
        <v>-</v>
      </c>
      <c r="U38" s="43" t="str">
        <f>IF(ISERR(FIND(U$2,NieStac!$S46))=FALSE,"+","-")</f>
        <v>+</v>
      </c>
      <c r="V38" s="43" t="str">
        <f>IF(ISERR(FIND(V$2,NieStac!$S46))=FALSE,"+","-")</f>
        <v>+</v>
      </c>
      <c r="W38" s="43" t="str">
        <f>IF(ISERR(FIND(W$2,NieStac!$S46))=FALSE,"+","-")</f>
        <v>-</v>
      </c>
      <c r="X38" s="43" t="str">
        <f>IF(ISERR(FIND(X$2,NieStac!$S46))=FALSE,"+","-")</f>
        <v>-</v>
      </c>
      <c r="Y38" s="43" t="str">
        <f>IF(ISERR(FIND(Y$2,NieStac!$S46))=FALSE,"+","-")</f>
        <v>-</v>
      </c>
      <c r="Z38" s="43" t="str">
        <f>IF(ISERR(FIND(Z$2,NieStac!$S46))=FALSE,"+","-")</f>
        <v>-</v>
      </c>
      <c r="AA38" s="43" t="str">
        <f>IF(ISERR(FIND(AA$2,NieStac!$S46))=FALSE,"+","-")</f>
        <v>-</v>
      </c>
      <c r="AB38" s="75" t="str">
        <f>NieStac!C46</f>
        <v>Przedmiot obieralny 4: Inżynieria wymagań / Monitorowanie i wizualizacja procesów (IwPB)</v>
      </c>
      <c r="AC38" s="43" t="str">
        <f>IF(ISERR(FIND(AC$2,NieStac!$T46))=FALSE,"+","-")</f>
        <v>+</v>
      </c>
      <c r="AD38" s="43" t="str">
        <f>IF(ISERR(FIND(AD$2,NieStac!$T46))=FALSE,"+","-")</f>
        <v>+</v>
      </c>
      <c r="AE38" s="43" t="str">
        <f>IF(ISERR(FIND(AE$2,NieStac!$T46))=FALSE,"+","-")</f>
        <v>-</v>
      </c>
      <c r="AF38" s="43" t="str">
        <f>IF(ISERR(FIND(AF$2,NieStac!$T46))=FALSE,"+","-")</f>
        <v>-</v>
      </c>
    </row>
    <row r="39" spans="1:32" x14ac:dyDescent="0.25">
      <c r="A39" s="71" t="str">
        <f>NieStac!C47</f>
        <v>Jezyk angielski</v>
      </c>
      <c r="B39" s="43" t="str">
        <f>IF(ISERR(FIND(B$2,NieStac!$R47))=FALSE,"+","-")</f>
        <v>+</v>
      </c>
      <c r="C39" s="43" t="str">
        <f>IF(ISERR(FIND(C$2,NieStac!$R47))=FALSE,"+","-")</f>
        <v>-</v>
      </c>
      <c r="D39" s="43" t="str">
        <f>IF(ISERR(FIND(D$2,NieStac!$R47))=FALSE,"+","-")</f>
        <v>-</v>
      </c>
      <c r="E39" s="43" t="str">
        <f>IF(ISERR(FIND(E$2,NieStac!$R47))=FALSE,"+","-")</f>
        <v>-</v>
      </c>
      <c r="F39" s="43" t="str">
        <f>IF(ISERR(FIND(F$2,NieStac!$R47))=FALSE,"+","-")</f>
        <v>-</v>
      </c>
      <c r="G39" s="43" t="str">
        <f>IF(ISERR(FIND(G$2,NieStac!$R47))=FALSE,"+","-")</f>
        <v>-</v>
      </c>
      <c r="H39" s="43" t="str">
        <f>IF(ISERR(FIND(H$2,NieStac!$R47))=FALSE,"+","-")</f>
        <v>-</v>
      </c>
      <c r="I39" s="43" t="str">
        <f>IF(ISERR(FIND(I$2,NieStac!$R47))=FALSE,"+","-")</f>
        <v>-</v>
      </c>
      <c r="J39" s="43" t="str">
        <f>IF(ISERR(FIND(J$2,NieStac!$R47))=FALSE,"+","-")</f>
        <v>-</v>
      </c>
      <c r="K39" s="75" t="str">
        <f>NieStac!C47</f>
        <v>Jezyk angielski</v>
      </c>
      <c r="L39" s="43" t="str">
        <f>IF(ISERR(FIND(L$2,NieStac!$S47))=FALSE,"+","-")</f>
        <v>+</v>
      </c>
      <c r="M39" s="43" t="str">
        <f>IF(ISERR(FIND(M$2,NieStac!$S47))=FALSE,"+","-")</f>
        <v>-</v>
      </c>
      <c r="N39" s="43" t="str">
        <f>IF(ISERR(FIND(N$2,NieStac!$S47))=FALSE,"+","-")</f>
        <v>-</v>
      </c>
      <c r="O39" s="43" t="str">
        <f>IF(ISERR(FIND(O$2,NieStac!$S47))=FALSE,"+","-")</f>
        <v>-</v>
      </c>
      <c r="P39" s="43" t="str">
        <f>IF(ISERR(FIND(P$2,NieStac!$S47))=FALSE,"+","-")</f>
        <v>-</v>
      </c>
      <c r="Q39" s="43" t="str">
        <f>IF(ISERR(FIND(Q$2,NieStac!$S47))=FALSE,"+","-")</f>
        <v>-</v>
      </c>
      <c r="R39" s="43" t="str">
        <f>IF(ISERR(FIND(R$2,NieStac!$S47))=FALSE,"+","-")</f>
        <v>-</v>
      </c>
      <c r="S39" s="43" t="str">
        <f>IF(ISERR(FIND(S$2,NieStac!$S47))=FALSE,"+","-")</f>
        <v>-</v>
      </c>
      <c r="T39" s="43" t="str">
        <f>IF(ISERR(FIND(T$2,NieStac!$S47))=FALSE,"+","-")</f>
        <v>-</v>
      </c>
      <c r="U39" s="43" t="str">
        <f>IF(ISERR(FIND(U$2,NieStac!$S47))=FALSE,"+","-")</f>
        <v>-</v>
      </c>
      <c r="V39" s="43" t="str">
        <f>IF(ISERR(FIND(V$2,NieStac!$S47))=FALSE,"+","-")</f>
        <v>-</v>
      </c>
      <c r="W39" s="43" t="str">
        <f>IF(ISERR(FIND(W$2,NieStac!$S47))=FALSE,"+","-")</f>
        <v>+</v>
      </c>
      <c r="X39" s="43" t="str">
        <f>IF(ISERR(FIND(X$2,NieStac!$S47))=FALSE,"+","-")</f>
        <v>+</v>
      </c>
      <c r="Y39" s="43" t="str">
        <f>IF(ISERR(FIND(Y$2,NieStac!$S47))=FALSE,"+","-")</f>
        <v>+</v>
      </c>
      <c r="Z39" s="43" t="str">
        <f>IF(ISERR(FIND(Z$2,NieStac!$S47))=FALSE,"+","-")</f>
        <v>+</v>
      </c>
      <c r="AA39" s="43" t="str">
        <f>IF(ISERR(FIND(AA$2,NieStac!$S47))=FALSE,"+","-")</f>
        <v>-</v>
      </c>
      <c r="AB39" s="75" t="str">
        <f>NieStac!C47</f>
        <v>Jezyk angielski</v>
      </c>
      <c r="AC39" s="43" t="str">
        <f>IF(ISERR(FIND(AC$2,NieStac!$T47))=FALSE,"+","-")</f>
        <v>-</v>
      </c>
      <c r="AD39" s="43" t="str">
        <f>IF(ISERR(FIND(AD$2,NieStac!$T47))=FALSE,"+","-")</f>
        <v>-</v>
      </c>
      <c r="AE39" s="43" t="str">
        <f>IF(ISERR(FIND(AE$2,NieStac!$T47))=FALSE,"+","-")</f>
        <v>+</v>
      </c>
      <c r="AF39" s="43" t="str">
        <f>IF(ISERR(FIND(AF$2,NieStac!$T47))=FALSE,"+","-")</f>
        <v>-</v>
      </c>
    </row>
    <row r="40" spans="1:32" x14ac:dyDescent="0.25">
      <c r="A40" s="250" t="str">
        <f>NieStac!C48</f>
        <v>Pracownia badawczo - problemowa</v>
      </c>
      <c r="B40" s="43" t="str">
        <f>IF(ISERR(FIND(B$2,NieStac!$R48))=FALSE,"+","-")</f>
        <v>-</v>
      </c>
      <c r="C40" s="43" t="str">
        <f>IF(ISERR(FIND(C$2,NieStac!$R48))=FALSE,"+","-")</f>
        <v>+</v>
      </c>
      <c r="D40" s="43" t="str">
        <f>IF(ISERR(FIND(D$2,NieStac!$R48))=FALSE,"+","-")</f>
        <v>+</v>
      </c>
      <c r="E40" s="43" t="str">
        <f>IF(ISERR(FIND(E$2,NieStac!$R48))=FALSE,"+","-")</f>
        <v>+</v>
      </c>
      <c r="F40" s="43" t="str">
        <f>IF(ISERR(FIND(F$2,NieStac!$R48))=FALSE,"+","-")</f>
        <v>+</v>
      </c>
      <c r="G40" s="43" t="str">
        <f>IF(ISERR(FIND(G$2,NieStac!$R48))=FALSE,"+","-")</f>
        <v>+</v>
      </c>
      <c r="H40" s="43" t="str">
        <f>IF(ISERR(FIND(H$2,NieStac!$R48))=FALSE,"+","-")</f>
        <v>+</v>
      </c>
      <c r="I40" s="43" t="str">
        <f>IF(ISERR(FIND(I$2,NieStac!$R48))=FALSE,"+","-")</f>
        <v>-</v>
      </c>
      <c r="J40" s="43" t="str">
        <f>IF(ISERR(FIND(J$2,NieStac!$R48))=FALSE,"+","-")</f>
        <v>-</v>
      </c>
      <c r="K40" s="75" t="str">
        <f>NieStac!C48</f>
        <v>Pracownia badawczo - problemowa</v>
      </c>
      <c r="L40" s="43" t="str">
        <f>IF(ISERR(FIND(L$2,NieStac!$S48))=FALSE,"+","-")</f>
        <v>+</v>
      </c>
      <c r="M40" s="43" t="str">
        <f>IF(ISERR(FIND(M$2,NieStac!$S48))=FALSE,"+","-")</f>
        <v>-</v>
      </c>
      <c r="N40" s="43" t="str">
        <f>IF(ISERR(FIND(N$2,NieStac!$S48))=FALSE,"+","-")</f>
        <v>+</v>
      </c>
      <c r="O40" s="43" t="str">
        <f>IF(ISERR(FIND(O$2,NieStac!$S48))=FALSE,"+","-")</f>
        <v>+</v>
      </c>
      <c r="P40" s="43" t="str">
        <f>IF(ISERR(FIND(P$2,NieStac!$S48))=FALSE,"+","-")</f>
        <v>-</v>
      </c>
      <c r="Q40" s="43" t="str">
        <f>IF(ISERR(FIND(Q$2,NieStac!$S48))=FALSE,"+","-")</f>
        <v>+</v>
      </c>
      <c r="R40" s="43" t="str">
        <f>IF(ISERR(FIND(R$2,NieStac!$S48))=FALSE,"+","-")</f>
        <v>-</v>
      </c>
      <c r="S40" s="43" t="str">
        <f>IF(ISERR(FIND(S$2,NieStac!$S48))=FALSE,"+","-")</f>
        <v>-</v>
      </c>
      <c r="T40" s="43" t="str">
        <f>IF(ISERR(FIND(T$2,NieStac!$S48))=FALSE,"+","-")</f>
        <v>-</v>
      </c>
      <c r="U40" s="43" t="str">
        <f>IF(ISERR(FIND(U$2,NieStac!$S48))=FALSE,"+","-")</f>
        <v>+</v>
      </c>
      <c r="V40" s="43" t="str">
        <f>IF(ISERR(FIND(V$2,NieStac!$S48))=FALSE,"+","-")</f>
        <v>-</v>
      </c>
      <c r="W40" s="43" t="str">
        <f>IF(ISERR(FIND(W$2,NieStac!$S48))=FALSE,"+","-")</f>
        <v>-</v>
      </c>
      <c r="X40" s="43" t="str">
        <f>IF(ISERR(FIND(X$2,NieStac!$S48))=FALSE,"+","-")</f>
        <v>+</v>
      </c>
      <c r="Y40" s="43" t="str">
        <f>IF(ISERR(FIND(Y$2,NieStac!$S48))=FALSE,"+","-")</f>
        <v>-</v>
      </c>
      <c r="Z40" s="43" t="str">
        <f>IF(ISERR(FIND(Z$2,NieStac!$S48))=FALSE,"+","-")</f>
        <v>+</v>
      </c>
      <c r="AA40" s="43" t="str">
        <f>IF(ISERR(FIND(AA$2,NieStac!$S48))=FALSE,"+","-")</f>
        <v>+</v>
      </c>
      <c r="AB40" s="75" t="str">
        <f>NieStac!C48</f>
        <v>Pracownia badawczo - problemowa</v>
      </c>
      <c r="AC40" s="43" t="str">
        <f>IF(ISERR(FIND(AC$2,NieStac!$T48))=FALSE,"+","-")</f>
        <v>+</v>
      </c>
      <c r="AD40" s="43" t="str">
        <f>IF(ISERR(FIND(AD$2,NieStac!$T48))=FALSE,"+","-")</f>
        <v>+</v>
      </c>
      <c r="AE40" s="43" t="str">
        <f>IF(ISERR(FIND(AE$2,NieStac!$T48))=FALSE,"+","-")</f>
        <v>+</v>
      </c>
      <c r="AF40" s="43" t="str">
        <f>IF(ISERR(FIND(AF$2,NieStac!$T48))=FALSE,"+","-")</f>
        <v>+</v>
      </c>
    </row>
    <row r="41" spans="1:32" hidden="1" x14ac:dyDescent="0.25">
      <c r="A41" s="71">
        <f>NieStac!C50</f>
        <v>0</v>
      </c>
      <c r="B41" s="43" t="str">
        <f>IF(ISERR(FIND(B$2,NieStac!$R50))=FALSE,"+","-")</f>
        <v>-</v>
      </c>
      <c r="C41" s="43" t="str">
        <f>IF(ISERR(FIND(C$2,NieStac!$R50))=FALSE,"+","-")</f>
        <v>-</v>
      </c>
      <c r="D41" s="43" t="str">
        <f>IF(ISERR(FIND(D$2,NieStac!$R50))=FALSE,"+","-")</f>
        <v>-</v>
      </c>
      <c r="E41" s="43" t="str">
        <f>IF(ISERR(FIND(E$2,NieStac!$R50))=FALSE,"+","-")</f>
        <v>-</v>
      </c>
      <c r="F41" s="43" t="str">
        <f>IF(ISERR(FIND(F$2,NieStac!$R50))=FALSE,"+","-")</f>
        <v>-</v>
      </c>
      <c r="G41" s="43" t="str">
        <f>IF(ISERR(FIND(G$2,NieStac!$R50))=FALSE,"+","-")</f>
        <v>-</v>
      </c>
      <c r="H41" s="43" t="str">
        <f>IF(ISERR(FIND(H$2,NieStac!$R50))=FALSE,"+","-")</f>
        <v>-</v>
      </c>
      <c r="I41" s="43" t="str">
        <f>IF(ISERR(FIND(I$2,NieStac!$R50))=FALSE,"+","-")</f>
        <v>-</v>
      </c>
      <c r="J41" s="43" t="str">
        <f>IF(ISERR(FIND(J$2,NieStac!$R50))=FALSE,"+","-")</f>
        <v>-</v>
      </c>
      <c r="K41" s="75">
        <f>NieStac!C50</f>
        <v>0</v>
      </c>
      <c r="L41" s="43" t="str">
        <f>IF(ISERR(FIND(L$2,NieStac!$S50))=FALSE,"+","-")</f>
        <v>-</v>
      </c>
      <c r="M41" s="43" t="str">
        <f>IF(ISERR(FIND(M$2,NieStac!$S50))=FALSE,"+","-")</f>
        <v>-</v>
      </c>
      <c r="N41" s="43" t="str">
        <f>IF(ISERR(FIND(N$2,NieStac!$S50))=FALSE,"+","-")</f>
        <v>-</v>
      </c>
      <c r="O41" s="43" t="str">
        <f>IF(ISERR(FIND(O$2,NieStac!$S50))=FALSE,"+","-")</f>
        <v>-</v>
      </c>
      <c r="P41" s="43" t="str">
        <f>IF(ISERR(FIND(P$2,NieStac!$S50))=FALSE,"+","-")</f>
        <v>-</v>
      </c>
      <c r="Q41" s="43" t="str">
        <f>IF(ISERR(FIND(Q$2,NieStac!$S50))=FALSE,"+","-")</f>
        <v>-</v>
      </c>
      <c r="R41" s="43" t="str">
        <f>IF(ISERR(FIND(R$2,NieStac!$S50))=FALSE,"+","-")</f>
        <v>-</v>
      </c>
      <c r="S41" s="43" t="str">
        <f>IF(ISERR(FIND(S$2,NieStac!$S50))=FALSE,"+","-")</f>
        <v>-</v>
      </c>
      <c r="T41" s="43" t="str">
        <f>IF(ISERR(FIND(T$2,NieStac!$S50))=FALSE,"+","-")</f>
        <v>-</v>
      </c>
      <c r="U41" s="43" t="str">
        <f>IF(ISERR(FIND(U$2,NieStac!$S50))=FALSE,"+","-")</f>
        <v>-</v>
      </c>
      <c r="V41" s="43" t="str">
        <f>IF(ISERR(FIND(V$2,NieStac!$S50))=FALSE,"+","-")</f>
        <v>-</v>
      </c>
      <c r="W41" s="43" t="str">
        <f>IF(ISERR(FIND(W$2,NieStac!$S50))=FALSE,"+","-")</f>
        <v>-</v>
      </c>
      <c r="X41" s="43" t="str">
        <f>IF(ISERR(FIND(X$2,NieStac!$S50))=FALSE,"+","-")</f>
        <v>-</v>
      </c>
      <c r="Y41" s="43" t="str">
        <f>IF(ISERR(FIND(Y$2,NieStac!$S50))=FALSE,"+","-")</f>
        <v>-</v>
      </c>
      <c r="Z41" s="43" t="str">
        <f>IF(ISERR(FIND(Z$2,NieStac!$S50))=FALSE,"+","-")</f>
        <v>-</v>
      </c>
      <c r="AA41" s="43" t="str">
        <f>IF(ISERR(FIND(AA$2,NieStac!$S50))=FALSE,"+","-")</f>
        <v>-</v>
      </c>
      <c r="AB41" s="75">
        <f>NieStac!C50</f>
        <v>0</v>
      </c>
      <c r="AC41" s="43" t="str">
        <f>IF(ISERR(FIND(AC$2,NieStac!$T50))=FALSE,"+","-")</f>
        <v>-</v>
      </c>
      <c r="AD41" s="43" t="str">
        <f>IF(ISERR(FIND(AD$2,NieStac!$T50))=FALSE,"+","-")</f>
        <v>-</v>
      </c>
      <c r="AE41" s="43" t="str">
        <f>IF(ISERR(FIND(AE$2,NieStac!$T50))=FALSE,"+","-")</f>
        <v>-</v>
      </c>
      <c r="AF41" s="43" t="str">
        <f>IF(ISERR(FIND(AF$2,NieStac!$T50))=FALSE,"+","-")</f>
        <v>-</v>
      </c>
    </row>
    <row r="42" spans="1:32" hidden="1" x14ac:dyDescent="0.25">
      <c r="A42" s="71">
        <f>NieStac!C51</f>
        <v>0</v>
      </c>
      <c r="B42" s="43" t="str">
        <f>IF(ISERR(FIND(B$2,NieStac!$R51))=FALSE,"+","-")</f>
        <v>-</v>
      </c>
      <c r="C42" s="43" t="str">
        <f>IF(ISERR(FIND(C$2,NieStac!$R51))=FALSE,"+","-")</f>
        <v>-</v>
      </c>
      <c r="D42" s="43" t="str">
        <f>IF(ISERR(FIND(D$2,NieStac!$R51))=FALSE,"+","-")</f>
        <v>-</v>
      </c>
      <c r="E42" s="43" t="str">
        <f>IF(ISERR(FIND(E$2,NieStac!$R51))=FALSE,"+","-")</f>
        <v>-</v>
      </c>
      <c r="F42" s="43" t="str">
        <f>IF(ISERR(FIND(F$2,NieStac!$R51))=FALSE,"+","-")</f>
        <v>-</v>
      </c>
      <c r="G42" s="43" t="str">
        <f>IF(ISERR(FIND(G$2,NieStac!$R51))=FALSE,"+","-")</f>
        <v>-</v>
      </c>
      <c r="H42" s="43" t="str">
        <f>IF(ISERR(FIND(H$2,NieStac!$R51))=FALSE,"+","-")</f>
        <v>-</v>
      </c>
      <c r="I42" s="43" t="str">
        <f>IF(ISERR(FIND(I$2,NieStac!$R51))=FALSE,"+","-")</f>
        <v>-</v>
      </c>
      <c r="J42" s="43" t="str">
        <f>IF(ISERR(FIND(J$2,NieStac!$R51))=FALSE,"+","-")</f>
        <v>-</v>
      </c>
      <c r="K42" s="75">
        <f>NieStac!C51</f>
        <v>0</v>
      </c>
      <c r="L42" s="43" t="str">
        <f>IF(ISERR(FIND(L$2,NieStac!$S51))=FALSE,"+","-")</f>
        <v>-</v>
      </c>
      <c r="M42" s="43" t="str">
        <f>IF(ISERR(FIND(M$2,NieStac!$S51))=FALSE,"+","-")</f>
        <v>-</v>
      </c>
      <c r="N42" s="43" t="str">
        <f>IF(ISERR(FIND(N$2,NieStac!$S51))=FALSE,"+","-")</f>
        <v>-</v>
      </c>
      <c r="O42" s="43" t="str">
        <f>IF(ISERR(FIND(O$2,NieStac!$S51))=FALSE,"+","-")</f>
        <v>-</v>
      </c>
      <c r="P42" s="43" t="str">
        <f>IF(ISERR(FIND(P$2,NieStac!$S51))=FALSE,"+","-")</f>
        <v>-</v>
      </c>
      <c r="Q42" s="43" t="str">
        <f>IF(ISERR(FIND(Q$2,NieStac!$S51))=FALSE,"+","-")</f>
        <v>-</v>
      </c>
      <c r="R42" s="43" t="str">
        <f>IF(ISERR(FIND(R$2,NieStac!$S51))=FALSE,"+","-")</f>
        <v>-</v>
      </c>
      <c r="S42" s="43" t="str">
        <f>IF(ISERR(FIND(S$2,NieStac!$S51))=FALSE,"+","-")</f>
        <v>-</v>
      </c>
      <c r="T42" s="43" t="str">
        <f>IF(ISERR(FIND(T$2,NieStac!$S51))=FALSE,"+","-")</f>
        <v>-</v>
      </c>
      <c r="U42" s="43" t="str">
        <f>IF(ISERR(FIND(U$2,NieStac!$S51))=FALSE,"+","-")</f>
        <v>-</v>
      </c>
      <c r="V42" s="43" t="str">
        <f>IF(ISERR(FIND(V$2,NieStac!$S51))=FALSE,"+","-")</f>
        <v>-</v>
      </c>
      <c r="W42" s="43" t="str">
        <f>IF(ISERR(FIND(W$2,NieStac!$S51))=FALSE,"+","-")</f>
        <v>-</v>
      </c>
      <c r="X42" s="43" t="str">
        <f>IF(ISERR(FIND(X$2,NieStac!$S51))=FALSE,"+","-")</f>
        <v>-</v>
      </c>
      <c r="Y42" s="43" t="str">
        <f>IF(ISERR(FIND(Y$2,NieStac!$S51))=FALSE,"+","-")</f>
        <v>-</v>
      </c>
      <c r="Z42" s="43" t="str">
        <f>IF(ISERR(FIND(Z$2,NieStac!$S51))=FALSE,"+","-")</f>
        <v>-</v>
      </c>
      <c r="AA42" s="43" t="str">
        <f>IF(ISERR(FIND(AA$2,NieStac!$S51))=FALSE,"+","-")</f>
        <v>-</v>
      </c>
      <c r="AB42" s="75">
        <f>NieStac!C51</f>
        <v>0</v>
      </c>
      <c r="AC42" s="43" t="str">
        <f>IF(ISERR(FIND(AC$2,NieStac!$T51))=FALSE,"+","-")</f>
        <v>-</v>
      </c>
      <c r="AD42" s="43" t="str">
        <f>IF(ISERR(FIND(AD$2,NieStac!$T51))=FALSE,"+","-")</f>
        <v>-</v>
      </c>
      <c r="AE42" s="43" t="str">
        <f>IF(ISERR(FIND(AE$2,NieStac!$T51))=FALSE,"+","-")</f>
        <v>-</v>
      </c>
      <c r="AF42" s="43" t="str">
        <f>IF(ISERR(FIND(AF$2,NieStac!$T51))=FALSE,"+","-")</f>
        <v>-</v>
      </c>
    </row>
    <row r="43" spans="1:32" x14ac:dyDescent="0.25">
      <c r="A43" s="135" t="str">
        <f>NieStac!C52</f>
        <v>Semestr 4:</v>
      </c>
      <c r="B43" s="43" t="str">
        <f>IF(ISERR(FIND(B$2,NieStac!$R52))=FALSE,"+","-")</f>
        <v>-</v>
      </c>
      <c r="C43" s="43" t="str">
        <f>IF(ISERR(FIND(C$2,NieStac!$R52))=FALSE,"+","-")</f>
        <v>-</v>
      </c>
      <c r="D43" s="43" t="str">
        <f>IF(ISERR(FIND(D$2,NieStac!$R52))=FALSE,"+","-")</f>
        <v>-</v>
      </c>
      <c r="E43" s="43" t="str">
        <f>IF(ISERR(FIND(E$2,NieStac!$R52))=FALSE,"+","-")</f>
        <v>-</v>
      </c>
      <c r="F43" s="43" t="str">
        <f>IF(ISERR(FIND(F$2,NieStac!$R52))=FALSE,"+","-")</f>
        <v>-</v>
      </c>
      <c r="G43" s="43" t="str">
        <f>IF(ISERR(FIND(G$2,NieStac!$R52))=FALSE,"+","-")</f>
        <v>-</v>
      </c>
      <c r="H43" s="43" t="str">
        <f>IF(ISERR(FIND(H$2,NieStac!$R52))=FALSE,"+","-")</f>
        <v>-</v>
      </c>
      <c r="I43" s="43" t="str">
        <f>IF(ISERR(FIND(I$2,NieStac!$R52))=FALSE,"+","-")</f>
        <v>-</v>
      </c>
      <c r="J43" s="43" t="str">
        <f>IF(ISERR(FIND(J$2,NieStac!$R52))=FALSE,"+","-")</f>
        <v>-</v>
      </c>
      <c r="K43" s="135" t="str">
        <f>NieStac!C52</f>
        <v>Semestr 4:</v>
      </c>
      <c r="L43" s="43" t="str">
        <f>IF(ISERR(FIND(L$2,NieStac!$S52))=FALSE,"+","-")</f>
        <v>-</v>
      </c>
      <c r="M43" s="43" t="str">
        <f>IF(ISERR(FIND(M$2,NieStac!$S52))=FALSE,"+","-")</f>
        <v>-</v>
      </c>
      <c r="N43" s="43" t="str">
        <f>IF(ISERR(FIND(N$2,NieStac!$S52))=FALSE,"+","-")</f>
        <v>-</v>
      </c>
      <c r="O43" s="43" t="str">
        <f>IF(ISERR(FIND(O$2,NieStac!$S52))=FALSE,"+","-")</f>
        <v>-</v>
      </c>
      <c r="P43" s="43" t="str">
        <f>IF(ISERR(FIND(P$2,NieStac!$S52))=FALSE,"+","-")</f>
        <v>-</v>
      </c>
      <c r="Q43" s="43" t="str">
        <f>IF(ISERR(FIND(Q$2,NieStac!$S52))=FALSE,"+","-")</f>
        <v>-</v>
      </c>
      <c r="R43" s="43" t="str">
        <f>IF(ISERR(FIND(R$2,NieStac!$S52))=FALSE,"+","-")</f>
        <v>-</v>
      </c>
      <c r="S43" s="43" t="str">
        <f>IF(ISERR(FIND(S$2,NieStac!$S52))=FALSE,"+","-")</f>
        <v>-</v>
      </c>
      <c r="T43" s="43" t="str">
        <f>IF(ISERR(FIND(T$2,NieStac!$S52))=FALSE,"+","-")</f>
        <v>-</v>
      </c>
      <c r="U43" s="43" t="str">
        <f>IF(ISERR(FIND(U$2,NieStac!$S52))=FALSE,"+","-")</f>
        <v>-</v>
      </c>
      <c r="V43" s="43" t="str">
        <f>IF(ISERR(FIND(V$2,NieStac!$S52))=FALSE,"+","-")</f>
        <v>-</v>
      </c>
      <c r="W43" s="43" t="str">
        <f>IF(ISERR(FIND(W$2,NieStac!$S52))=FALSE,"+","-")</f>
        <v>-</v>
      </c>
      <c r="X43" s="43" t="str">
        <f>IF(ISERR(FIND(X$2,NieStac!$S52))=FALSE,"+","-")</f>
        <v>-</v>
      </c>
      <c r="Y43" s="43" t="str">
        <f>IF(ISERR(FIND(Y$2,NieStac!$S52))=FALSE,"+","-")</f>
        <v>-</v>
      </c>
      <c r="Z43" s="43" t="str">
        <f>IF(ISERR(FIND(Z$2,NieStac!$S52))=FALSE,"+","-")</f>
        <v>-</v>
      </c>
      <c r="AA43" s="43" t="str">
        <f>IF(ISERR(FIND(AA$2,NieStac!$S52))=FALSE,"+","-")</f>
        <v>-</v>
      </c>
      <c r="AB43" s="135" t="str">
        <f>NieStac!C52</f>
        <v>Semestr 4:</v>
      </c>
      <c r="AC43" s="43" t="str">
        <f>IF(ISERR(FIND(AC$2,NieStac!$T52))=FALSE,"+","-")</f>
        <v>-</v>
      </c>
      <c r="AD43" s="43" t="str">
        <f>IF(ISERR(FIND(AD$2,NieStac!$T52))=FALSE,"+","-")</f>
        <v>-</v>
      </c>
      <c r="AE43" s="43" t="str">
        <f>IF(ISERR(FIND(AE$2,NieStac!$T52))=FALSE,"+","-")</f>
        <v>-</v>
      </c>
      <c r="AF43" s="43" t="str">
        <f>IF(ISERR(FIND(AF$2,NieStac!$T52))=FALSE,"+","-")</f>
        <v>-</v>
      </c>
    </row>
    <row r="44" spans="1:32" x14ac:dyDescent="0.25">
      <c r="A44" s="135" t="str">
        <f>NieStac!C53</f>
        <v>Moduł kształcenia</v>
      </c>
      <c r="B44" s="43" t="str">
        <f>IF(ISERR(FIND(B$2,NieStac!$R53))=FALSE,"+","-")</f>
        <v>-</v>
      </c>
      <c r="C44" s="43" t="str">
        <f>IF(ISERR(FIND(C$2,NieStac!$R53))=FALSE,"+","-")</f>
        <v>-</v>
      </c>
      <c r="D44" s="43" t="str">
        <f>IF(ISERR(FIND(D$2,NieStac!$R53))=FALSE,"+","-")</f>
        <v>-</v>
      </c>
      <c r="E44" s="43" t="str">
        <f>IF(ISERR(FIND(E$2,NieStac!$R53))=FALSE,"+","-")</f>
        <v>-</v>
      </c>
      <c r="F44" s="43" t="str">
        <f>IF(ISERR(FIND(F$2,NieStac!$R53))=FALSE,"+","-")</f>
        <v>-</v>
      </c>
      <c r="G44" s="43" t="str">
        <f>IF(ISERR(FIND(G$2,NieStac!$R53))=FALSE,"+","-")</f>
        <v>-</v>
      </c>
      <c r="H44" s="43" t="str">
        <f>IF(ISERR(FIND(H$2,NieStac!$R53))=FALSE,"+","-")</f>
        <v>-</v>
      </c>
      <c r="I44" s="43" t="str">
        <f>IF(ISERR(FIND(I$2,NieStac!$R53))=FALSE,"+","-")</f>
        <v>-</v>
      </c>
      <c r="J44" s="43" t="str">
        <f>IF(ISERR(FIND(J$2,NieStac!$R53))=FALSE,"+","-")</f>
        <v>-</v>
      </c>
      <c r="K44" s="135" t="str">
        <f>NieStac!C53</f>
        <v>Moduł kształcenia</v>
      </c>
      <c r="L44" s="43" t="str">
        <f>IF(ISERR(FIND(L$2,NieStac!$S53))=FALSE,"+","-")</f>
        <v>-</v>
      </c>
      <c r="M44" s="43" t="str">
        <f>IF(ISERR(FIND(M$2,NieStac!$S53))=FALSE,"+","-")</f>
        <v>-</v>
      </c>
      <c r="N44" s="43" t="str">
        <f>IF(ISERR(FIND(N$2,NieStac!$S53))=FALSE,"+","-")</f>
        <v>-</v>
      </c>
      <c r="O44" s="43" t="str">
        <f>IF(ISERR(FIND(O$2,NieStac!$S53))=FALSE,"+","-")</f>
        <v>-</v>
      </c>
      <c r="P44" s="43" t="str">
        <f>IF(ISERR(FIND(P$2,NieStac!$S53))=FALSE,"+","-")</f>
        <v>-</v>
      </c>
      <c r="Q44" s="43" t="str">
        <f>IF(ISERR(FIND(Q$2,NieStac!$S53))=FALSE,"+","-")</f>
        <v>-</v>
      </c>
      <c r="R44" s="43" t="str">
        <f>IF(ISERR(FIND(R$2,NieStac!$S53))=FALSE,"+","-")</f>
        <v>-</v>
      </c>
      <c r="S44" s="43" t="str">
        <f>IF(ISERR(FIND(S$2,NieStac!$S53))=FALSE,"+","-")</f>
        <v>-</v>
      </c>
      <c r="T44" s="43" t="str">
        <f>IF(ISERR(FIND(T$2,NieStac!$S53))=FALSE,"+","-")</f>
        <v>-</v>
      </c>
      <c r="U44" s="43" t="str">
        <f>IF(ISERR(FIND(U$2,NieStac!$S53))=FALSE,"+","-")</f>
        <v>-</v>
      </c>
      <c r="V44" s="43" t="str">
        <f>IF(ISERR(FIND(V$2,NieStac!$S53))=FALSE,"+","-")</f>
        <v>-</v>
      </c>
      <c r="W44" s="43" t="str">
        <f>IF(ISERR(FIND(W$2,NieStac!$S53))=FALSE,"+","-")</f>
        <v>-</v>
      </c>
      <c r="X44" s="43" t="str">
        <f>IF(ISERR(FIND(X$2,NieStac!$S53))=FALSE,"+","-")</f>
        <v>-</v>
      </c>
      <c r="Y44" s="43" t="str">
        <f>IF(ISERR(FIND(Y$2,NieStac!$S53))=FALSE,"+","-")</f>
        <v>-</v>
      </c>
      <c r="Z44" s="43" t="str">
        <f>IF(ISERR(FIND(Z$2,NieStac!$S53))=FALSE,"+","-")</f>
        <v>-</v>
      </c>
      <c r="AA44" s="43" t="str">
        <f>IF(ISERR(FIND(AA$2,NieStac!$S53))=FALSE,"+","-")</f>
        <v>-</v>
      </c>
      <c r="AB44" s="135" t="str">
        <f>NieStac!C53</f>
        <v>Moduł kształcenia</v>
      </c>
      <c r="AC44" s="43" t="str">
        <f>IF(ISERR(FIND(AC$2,NieStac!$T53))=FALSE,"+","-")</f>
        <v>-</v>
      </c>
      <c r="AD44" s="43" t="str">
        <f>IF(ISERR(FIND(AD$2,NieStac!$T53))=FALSE,"+","-")</f>
        <v>-</v>
      </c>
      <c r="AE44" s="43" t="str">
        <f>IF(ISERR(FIND(AE$2,NieStac!$T53))=FALSE,"+","-")</f>
        <v>-</v>
      </c>
      <c r="AF44" s="43" t="str">
        <f>IF(ISERR(FIND(AF$2,NieStac!$T53))=FALSE,"+","-")</f>
        <v>-</v>
      </c>
    </row>
    <row r="45" spans="1:32" s="223" customFormat="1" x14ac:dyDescent="0.25">
      <c r="A45" s="222" t="str">
        <f>NieStac!C54</f>
        <v>Przygotowanie pracy magisterskiej</v>
      </c>
      <c r="B45" s="219" t="str">
        <f>IF(ISERR(FIND(B$2,NieStac!$R54))=FALSE,"+","-")</f>
        <v>+</v>
      </c>
      <c r="C45" s="219" t="str">
        <f>IF(ISERR(FIND(C$2,NieStac!$R54))=FALSE,"+","-")</f>
        <v>+</v>
      </c>
      <c r="D45" s="219" t="str">
        <f>IF(ISERR(FIND(D$2,NieStac!$R54))=FALSE,"+","-")</f>
        <v>+</v>
      </c>
      <c r="E45" s="219" t="str">
        <f>IF(ISERR(FIND(E$2,NieStac!$R54))=FALSE,"+","-")</f>
        <v>+</v>
      </c>
      <c r="F45" s="219" t="str">
        <f>IF(ISERR(FIND(F$2,NieStac!$R54))=FALSE,"+","-")</f>
        <v>+</v>
      </c>
      <c r="G45" s="219" t="str">
        <f>IF(ISERR(FIND(G$2,NieStac!$R54))=FALSE,"+","-")</f>
        <v>+</v>
      </c>
      <c r="H45" s="219" t="str">
        <f>IF(ISERR(FIND(H$2,NieStac!$R54))=FALSE,"+","-")</f>
        <v>-</v>
      </c>
      <c r="I45" s="219" t="str">
        <f>IF(ISERR(FIND(I$2,NieStac!$R54))=FALSE,"+","-")</f>
        <v>-</v>
      </c>
      <c r="J45" s="219" t="str">
        <f>IF(ISERR(FIND(J$2,NieStac!$R54))=FALSE,"+","-")</f>
        <v>-</v>
      </c>
      <c r="K45" s="222" t="str">
        <f>NieStac!C54</f>
        <v>Przygotowanie pracy magisterskiej</v>
      </c>
      <c r="L45" s="219" t="str">
        <f>IF(ISERR(FIND(L$2,NieStac!$S54))=FALSE,"+","-")</f>
        <v>+</v>
      </c>
      <c r="M45" s="219" t="str">
        <f>IF(ISERR(FIND(M$2,NieStac!$S54))=FALSE,"+","-")</f>
        <v>+</v>
      </c>
      <c r="N45" s="219" t="str">
        <f>IF(ISERR(FIND(N$2,NieStac!$S54))=FALSE,"+","-")</f>
        <v>+</v>
      </c>
      <c r="O45" s="219" t="str">
        <f>IF(ISERR(FIND(O$2,NieStac!$S54))=FALSE,"+","-")</f>
        <v>+</v>
      </c>
      <c r="P45" s="219" t="str">
        <f>IF(ISERR(FIND(P$2,NieStac!$S54))=FALSE,"+","-")</f>
        <v>+</v>
      </c>
      <c r="Q45" s="219" t="str">
        <f>IF(ISERR(FIND(Q$2,NieStac!$S54))=FALSE,"+","-")</f>
        <v>+</v>
      </c>
      <c r="R45" s="219" t="str">
        <f>IF(ISERR(FIND(R$2,NieStac!$S54))=FALSE,"+","-")</f>
        <v>-</v>
      </c>
      <c r="S45" s="219" t="str">
        <f>IF(ISERR(FIND(S$2,NieStac!$S54))=FALSE,"+","-")</f>
        <v>+</v>
      </c>
      <c r="T45" s="219" t="str">
        <f>IF(ISERR(FIND(T$2,NieStac!$S54))=FALSE,"+","-")</f>
        <v>+</v>
      </c>
      <c r="U45" s="219" t="str">
        <f>IF(ISERR(FIND(U$2,NieStac!$S54))=FALSE,"+","-")</f>
        <v>+</v>
      </c>
      <c r="V45" s="219" t="str">
        <f>IF(ISERR(FIND(V$2,NieStac!$S54))=FALSE,"+","-")</f>
        <v>+</v>
      </c>
      <c r="W45" s="219" t="str">
        <f>IF(ISERR(FIND(W$2,NieStac!$S54))=FALSE,"+","-")</f>
        <v>-</v>
      </c>
      <c r="X45" s="219" t="str">
        <f>IF(ISERR(FIND(X$2,NieStac!$S54))=FALSE,"+","-")</f>
        <v>+</v>
      </c>
      <c r="Y45" s="219" t="str">
        <f>IF(ISERR(FIND(Y$2,NieStac!$S54))=FALSE,"+","-")</f>
        <v>-</v>
      </c>
      <c r="Z45" s="219" t="str">
        <f>IF(ISERR(FIND(Z$2,NieStac!$S54))=FALSE,"+","-")</f>
        <v>-</v>
      </c>
      <c r="AA45" s="219" t="str">
        <f>IF(ISERR(FIND(AA$2,NieStac!$S54))=FALSE,"+","-")</f>
        <v>+</v>
      </c>
      <c r="AB45" s="222" t="str">
        <f>NieStac!C54</f>
        <v>Przygotowanie pracy magisterskiej</v>
      </c>
      <c r="AC45" s="219" t="str">
        <f>IF(ISERR(FIND(AC$2,NieStac!$T54))=FALSE,"+","-")</f>
        <v>+</v>
      </c>
      <c r="AD45" s="219" t="str">
        <f>IF(ISERR(FIND(AD$2,NieStac!$T54))=FALSE,"+","-")</f>
        <v>+</v>
      </c>
      <c r="AE45" s="219" t="str">
        <f>IF(ISERR(FIND(AE$2,NieStac!$T54))=FALSE,"+","-")</f>
        <v>+</v>
      </c>
      <c r="AF45" s="219" t="str">
        <f>IF(ISERR(FIND(AF$2,NieStac!$T54))=FALSE,"+","-")</f>
        <v>+</v>
      </c>
    </row>
    <row r="46" spans="1:32" ht="37.5" x14ac:dyDescent="0.25">
      <c r="A46" s="222" t="str">
        <f>NieStac!C55</f>
        <v xml:space="preserve">Przedmiot obieralny - nauki humanistyczne: Komunikacja interpersonalna / Prawo dla inżynierów </v>
      </c>
      <c r="B46" s="219" t="str">
        <f>IF(ISERR(FIND(B$2,NieStac!$R55))=FALSE,"+","-")</f>
        <v>-</v>
      </c>
      <c r="C46" s="219" t="str">
        <f>IF(ISERR(FIND(C$2,NieStac!$R55))=FALSE,"+","-")</f>
        <v>-</v>
      </c>
      <c r="D46" s="219" t="str">
        <f>IF(ISERR(FIND(D$2,NieStac!$R55))=FALSE,"+","-")</f>
        <v>-</v>
      </c>
      <c r="E46" s="219" t="str">
        <f>IF(ISERR(FIND(E$2,NieStac!$R55))=FALSE,"+","-")</f>
        <v>-</v>
      </c>
      <c r="F46" s="219" t="str">
        <f>IF(ISERR(FIND(F$2,NieStac!$R55))=FALSE,"+","-")</f>
        <v>-</v>
      </c>
      <c r="G46" s="219" t="str">
        <f>IF(ISERR(FIND(G$2,NieStac!$R55))=FALSE,"+","-")</f>
        <v>-</v>
      </c>
      <c r="H46" s="219" t="str">
        <f>IF(ISERR(FIND(H$2,NieStac!$R55))=FALSE,"+","-")</f>
        <v>-</v>
      </c>
      <c r="I46" s="219" t="str">
        <f>IF(ISERR(FIND(I$2,NieStac!$R55))=FALSE,"+","-")</f>
        <v>-</v>
      </c>
      <c r="J46" s="219" t="str">
        <f>IF(ISERR(FIND(J$2,NieStac!$R55))=FALSE,"+","-")</f>
        <v>-</v>
      </c>
      <c r="K46" s="222" t="str">
        <f>NieStac!C55</f>
        <v xml:space="preserve">Przedmiot obieralny - nauki humanistyczne: Komunikacja interpersonalna / Prawo dla inżynierów </v>
      </c>
      <c r="L46" s="219" t="str">
        <f>IF(ISERR(FIND(L$2,NieStac!$S55))=FALSE,"+","-")</f>
        <v>-</v>
      </c>
      <c r="M46" s="219" t="str">
        <f>IF(ISERR(FIND(M$2,NieStac!$S55))=FALSE,"+","-")</f>
        <v>+</v>
      </c>
      <c r="N46" s="219" t="str">
        <f>IF(ISERR(FIND(N$2,NieStac!$S55))=FALSE,"+","-")</f>
        <v>-</v>
      </c>
      <c r="O46" s="219" t="str">
        <f>IF(ISERR(FIND(O$2,NieStac!$S55))=FALSE,"+","-")</f>
        <v>-</v>
      </c>
      <c r="P46" s="219" t="str">
        <f>IF(ISERR(FIND(P$2,NieStac!$S55))=FALSE,"+","-")</f>
        <v>-</v>
      </c>
      <c r="Q46" s="219" t="str">
        <f>IF(ISERR(FIND(Q$2,NieStac!$S55))=FALSE,"+","-")</f>
        <v>-</v>
      </c>
      <c r="R46" s="219" t="str">
        <f>IF(ISERR(FIND(R$2,NieStac!$S55))=FALSE,"+","-")</f>
        <v>-</v>
      </c>
      <c r="S46" s="219" t="str">
        <f>IF(ISERR(FIND(S$2,NieStac!$S55))=FALSE,"+","-")</f>
        <v>-</v>
      </c>
      <c r="T46" s="219" t="str">
        <f>IF(ISERR(FIND(T$2,NieStac!$S55))=FALSE,"+","-")</f>
        <v>-</v>
      </c>
      <c r="U46" s="219" t="str">
        <f>IF(ISERR(FIND(U$2,NieStac!$S55))=FALSE,"+","-")</f>
        <v>-</v>
      </c>
      <c r="V46" s="219" t="str">
        <f>IF(ISERR(FIND(V$2,NieStac!$S55))=FALSE,"+","-")</f>
        <v>-</v>
      </c>
      <c r="W46" s="219" t="str">
        <f>IF(ISERR(FIND(W$2,NieStac!$S55))=FALSE,"+","-")</f>
        <v>-</v>
      </c>
      <c r="X46" s="219" t="str">
        <f>IF(ISERR(FIND(X$2,NieStac!$S55))=FALSE,"+","-")</f>
        <v>-</v>
      </c>
      <c r="Y46" s="219" t="str">
        <f>IF(ISERR(FIND(Y$2,NieStac!$S55))=FALSE,"+","-")</f>
        <v>-</v>
      </c>
      <c r="Z46" s="219" t="str">
        <f>IF(ISERR(FIND(Z$2,NieStac!$S55))=FALSE,"+","-")</f>
        <v>+</v>
      </c>
      <c r="AA46" s="219" t="str">
        <f>IF(ISERR(FIND(AA$2,NieStac!$S55))=FALSE,"+","-")</f>
        <v>-</v>
      </c>
      <c r="AB46" s="222" t="str">
        <f>NieStac!C55</f>
        <v xml:space="preserve">Przedmiot obieralny - nauki humanistyczne: Komunikacja interpersonalna / Prawo dla inżynierów </v>
      </c>
      <c r="AC46" s="219" t="str">
        <f>IF(ISERR(FIND(AC$2,NieStac!$T55))=FALSE,"+","-")</f>
        <v>-</v>
      </c>
      <c r="AD46" s="219" t="str">
        <f>IF(ISERR(FIND(AD$2,NieStac!$T55))=FALSE,"+","-")</f>
        <v>-</v>
      </c>
      <c r="AE46" s="219" t="str">
        <f>IF(ISERR(FIND(AE$2,NieStac!$T55))=FALSE,"+","-")</f>
        <v>-</v>
      </c>
      <c r="AF46" s="219" t="str">
        <f>IF(ISERR(FIND(AF$2,NieStac!$T55))=FALSE,"+","-")</f>
        <v>+</v>
      </c>
    </row>
    <row r="47" spans="1:32" ht="62.5" x14ac:dyDescent="0.25">
      <c r="A47" s="222" t="str">
        <f>NieStac!C56</f>
        <v xml:space="preserve">Przedmiot obieralny - nauki społeczne: Marketing i elementy kompetencji menedżerskich / Innowacyjność i kreatywne myślenie / Analiza rynków finansowych </v>
      </c>
      <c r="B47" s="219" t="str">
        <f>IF(ISERR(FIND(B$2,NieStac!$R56))=FALSE,"+","-")</f>
        <v>-</v>
      </c>
      <c r="C47" s="219" t="str">
        <f>IF(ISERR(FIND(C$2,NieStac!$R56))=FALSE,"+","-")</f>
        <v>-</v>
      </c>
      <c r="D47" s="219" t="str">
        <f>IF(ISERR(FIND(D$2,NieStac!$R56))=FALSE,"+","-")</f>
        <v>-</v>
      </c>
      <c r="E47" s="219" t="str">
        <f>IF(ISERR(FIND(E$2,NieStac!$R56))=FALSE,"+","-")</f>
        <v>-</v>
      </c>
      <c r="F47" s="219" t="str">
        <f>IF(ISERR(FIND(F$2,NieStac!$R56))=FALSE,"+","-")</f>
        <v>-</v>
      </c>
      <c r="G47" s="219" t="str">
        <f>IF(ISERR(FIND(G$2,NieStac!$R56))=FALSE,"+","-")</f>
        <v>-</v>
      </c>
      <c r="H47" s="219" t="str">
        <f>IF(ISERR(FIND(H$2,NieStac!$R56))=FALSE,"+","-")</f>
        <v>-</v>
      </c>
      <c r="I47" s="219" t="str">
        <f>IF(ISERR(FIND(I$2,NieStac!$R56))=FALSE,"+","-")</f>
        <v>+</v>
      </c>
      <c r="J47" s="219" t="str">
        <f>IF(ISERR(FIND(J$2,NieStac!$R56))=FALSE,"+","-")</f>
        <v>+</v>
      </c>
      <c r="K47" s="222" t="str">
        <f>NieStac!C56</f>
        <v xml:space="preserve">Przedmiot obieralny - nauki społeczne: Marketing i elementy kompetencji menedżerskich / Innowacyjność i kreatywne myślenie / Analiza rynków finansowych </v>
      </c>
      <c r="L47" s="219" t="str">
        <f>IF(ISERR(FIND(L$2,NieStac!$S56))=FALSE,"+","-")</f>
        <v>-</v>
      </c>
      <c r="M47" s="219" t="str">
        <f>IF(ISERR(FIND(M$2,NieStac!$S56))=FALSE,"+","-")</f>
        <v>-</v>
      </c>
      <c r="N47" s="219" t="str">
        <f>IF(ISERR(FIND(N$2,NieStac!$S56))=FALSE,"+","-")</f>
        <v>-</v>
      </c>
      <c r="O47" s="219" t="str">
        <f>IF(ISERR(FIND(O$2,NieStac!$S56))=FALSE,"+","-")</f>
        <v>-</v>
      </c>
      <c r="P47" s="219" t="str">
        <f>IF(ISERR(FIND(P$2,NieStac!$S56))=FALSE,"+","-")</f>
        <v>+</v>
      </c>
      <c r="Q47" s="219" t="str">
        <f>IF(ISERR(FIND(Q$2,NieStac!$S56))=FALSE,"+","-")</f>
        <v>-</v>
      </c>
      <c r="R47" s="219" t="str">
        <f>IF(ISERR(FIND(R$2,NieStac!$S56))=FALSE,"+","-")</f>
        <v>-</v>
      </c>
      <c r="S47" s="219" t="str">
        <f>IF(ISERR(FIND(S$2,NieStac!$S56))=FALSE,"+","-")</f>
        <v>-</v>
      </c>
      <c r="T47" s="219" t="str">
        <f>IF(ISERR(FIND(T$2,NieStac!$S56))=FALSE,"+","-")</f>
        <v>-</v>
      </c>
      <c r="U47" s="219" t="str">
        <f>IF(ISERR(FIND(U$2,NieStac!$S56))=FALSE,"+","-")</f>
        <v>-</v>
      </c>
      <c r="V47" s="219" t="str">
        <f>IF(ISERR(FIND(V$2,NieStac!$S56))=FALSE,"+","-")</f>
        <v>-</v>
      </c>
      <c r="W47" s="219" t="str">
        <f>IF(ISERR(FIND(W$2,NieStac!$S56))=FALSE,"+","-")</f>
        <v>-</v>
      </c>
      <c r="X47" s="219" t="str">
        <f>IF(ISERR(FIND(X$2,NieStac!$S56))=FALSE,"+","-")</f>
        <v>-</v>
      </c>
      <c r="Y47" s="219" t="str">
        <f>IF(ISERR(FIND(Y$2,NieStac!$S56))=FALSE,"+","-")</f>
        <v>-</v>
      </c>
      <c r="Z47" s="219" t="str">
        <f>IF(ISERR(FIND(Z$2,NieStac!$S56))=FALSE,"+","-")</f>
        <v>-</v>
      </c>
      <c r="AA47" s="219" t="str">
        <f>IF(ISERR(FIND(AA$2,NieStac!$S56))=FALSE,"+","-")</f>
        <v>+</v>
      </c>
      <c r="AB47" s="222" t="str">
        <f>NieStac!C56</f>
        <v xml:space="preserve">Przedmiot obieralny - nauki społeczne: Marketing i elementy kompetencji menedżerskich / Innowacyjność i kreatywne myślenie / Analiza rynków finansowych </v>
      </c>
      <c r="AC47" s="219" t="str">
        <f>IF(ISERR(FIND(AC$2,NieStac!$T56))=FALSE,"+","-")</f>
        <v>-</v>
      </c>
      <c r="AD47" s="219" t="str">
        <f>IF(ISERR(FIND(AD$2,NieStac!$T56))=FALSE,"+","-")</f>
        <v>-</v>
      </c>
      <c r="AE47" s="219" t="str">
        <f>IF(ISERR(FIND(AE$2,NieStac!$T56))=FALSE,"+","-")</f>
        <v>+</v>
      </c>
      <c r="AF47" s="219" t="str">
        <f>IF(ISERR(FIND(AF$2,NieStac!$T56))=FALSE,"+","-")</f>
        <v>-</v>
      </c>
    </row>
    <row r="48" spans="1:32" x14ac:dyDescent="0.25">
      <c r="A48" s="222" t="str">
        <f>NieStac!C57</f>
        <v>Seminarium dyplomowe</v>
      </c>
      <c r="B48" s="219" t="str">
        <f>IF(ISERR(FIND(B$2,NieStac!$R57))=FALSE,"+","-")</f>
        <v>-</v>
      </c>
      <c r="C48" s="219" t="str">
        <f>IF(ISERR(FIND(C$2,NieStac!$R57))=FALSE,"+","-")</f>
        <v>-</v>
      </c>
      <c r="D48" s="219" t="str">
        <f>IF(ISERR(FIND(D$2,NieStac!$R57))=FALSE,"+","-")</f>
        <v>-</v>
      </c>
      <c r="E48" s="219" t="str">
        <f>IF(ISERR(FIND(E$2,NieStac!$R57))=FALSE,"+","-")</f>
        <v>+</v>
      </c>
      <c r="F48" s="219" t="str">
        <f>IF(ISERR(FIND(F$2,NieStac!$R57))=FALSE,"+","-")</f>
        <v>-</v>
      </c>
      <c r="G48" s="219" t="str">
        <f>IF(ISERR(FIND(G$2,NieStac!$R57))=FALSE,"+","-")</f>
        <v>+</v>
      </c>
      <c r="H48" s="219" t="str">
        <f>IF(ISERR(FIND(H$2,NieStac!$R57))=FALSE,"+","-")</f>
        <v>+</v>
      </c>
      <c r="I48" s="219" t="str">
        <f>IF(ISERR(FIND(I$2,NieStac!$R57))=FALSE,"+","-")</f>
        <v>-</v>
      </c>
      <c r="J48" s="219" t="str">
        <f>IF(ISERR(FIND(J$2,NieStac!$R57))=FALSE,"+","-")</f>
        <v>-</v>
      </c>
      <c r="K48" s="222" t="str">
        <f>NieStac!C57</f>
        <v>Seminarium dyplomowe</v>
      </c>
      <c r="L48" s="219" t="str">
        <f>IF(ISERR(FIND(L$2,NieStac!$S57))=FALSE,"+","-")</f>
        <v>+</v>
      </c>
      <c r="M48" s="219" t="str">
        <f>IF(ISERR(FIND(M$2,NieStac!$S57))=FALSE,"+","-")</f>
        <v>+</v>
      </c>
      <c r="N48" s="219" t="str">
        <f>IF(ISERR(FIND(N$2,NieStac!$S57))=FALSE,"+","-")</f>
        <v>-</v>
      </c>
      <c r="O48" s="219" t="str">
        <f>IF(ISERR(FIND(O$2,NieStac!$S57))=FALSE,"+","-")</f>
        <v>-</v>
      </c>
      <c r="P48" s="219" t="str">
        <f>IF(ISERR(FIND(P$2,NieStac!$S57))=FALSE,"+","-")</f>
        <v>-</v>
      </c>
      <c r="Q48" s="219" t="str">
        <f>IF(ISERR(FIND(Q$2,NieStac!$S57))=FALSE,"+","-")</f>
        <v>-</v>
      </c>
      <c r="R48" s="219" t="str">
        <f>IF(ISERR(FIND(R$2,NieStac!$S57))=FALSE,"+","-")</f>
        <v>-</v>
      </c>
      <c r="S48" s="219" t="str">
        <f>IF(ISERR(FIND(S$2,NieStac!$S57))=FALSE,"+","-")</f>
        <v>-</v>
      </c>
      <c r="T48" s="219" t="str">
        <f>IF(ISERR(FIND(T$2,NieStac!$S57))=FALSE,"+","-")</f>
        <v>-</v>
      </c>
      <c r="U48" s="219" t="str">
        <f>IF(ISERR(FIND(U$2,NieStac!$S57))=FALSE,"+","-")</f>
        <v>-</v>
      </c>
      <c r="V48" s="219" t="str">
        <f>IF(ISERR(FIND(V$2,NieStac!$S57))=FALSE,"+","-")</f>
        <v>-</v>
      </c>
      <c r="W48" s="219" t="str">
        <f>IF(ISERR(FIND(W$2,NieStac!$S57))=FALSE,"+","-")</f>
        <v>+</v>
      </c>
      <c r="X48" s="219" t="str">
        <f>IF(ISERR(FIND(X$2,NieStac!$S57))=FALSE,"+","-")</f>
        <v>+</v>
      </c>
      <c r="Y48" s="219" t="str">
        <f>IF(ISERR(FIND(Y$2,NieStac!$S57))=FALSE,"+","-")</f>
        <v>-</v>
      </c>
      <c r="Z48" s="219" t="str">
        <f>IF(ISERR(FIND(Z$2,NieStac!$S57))=FALSE,"+","-")</f>
        <v>+</v>
      </c>
      <c r="AA48" s="219" t="str">
        <f>IF(ISERR(FIND(AA$2,NieStac!$S57))=FALSE,"+","-")</f>
        <v>+</v>
      </c>
      <c r="AB48" s="222" t="str">
        <f>NieStac!C57</f>
        <v>Seminarium dyplomowe</v>
      </c>
      <c r="AC48" s="219" t="str">
        <f>IF(ISERR(FIND(AC$2,NieStac!$T57))=FALSE,"+","-")</f>
        <v>+</v>
      </c>
      <c r="AD48" s="219" t="str">
        <f>IF(ISERR(FIND(AD$2,NieStac!$T57))=FALSE,"+","-")</f>
        <v>+</v>
      </c>
      <c r="AE48" s="219" t="str">
        <f>IF(ISERR(FIND(AE$2,NieStac!$T57))=FALSE,"+","-")</f>
        <v>+</v>
      </c>
      <c r="AF48" s="219" t="str">
        <f>IF(ISERR(FIND(AF$2,NieStac!$T57))=FALSE,"+","-")</f>
        <v>+</v>
      </c>
    </row>
    <row r="49" spans="1:32" hidden="1" x14ac:dyDescent="0.25">
      <c r="A49" s="71">
        <f>NieStac!C59</f>
        <v>0</v>
      </c>
      <c r="B49" s="43" t="str">
        <f>IF(ISERR(FIND(B$2,NieStac!$R59))=FALSE,"+","-")</f>
        <v>-</v>
      </c>
      <c r="C49" s="43" t="str">
        <f>IF(ISERR(FIND(C$2,NieStac!$R59))=FALSE,"+","-")</f>
        <v>-</v>
      </c>
      <c r="D49" s="43" t="str">
        <f>IF(ISERR(FIND(D$2,NieStac!$R59))=FALSE,"+","-")</f>
        <v>-</v>
      </c>
      <c r="E49" s="43" t="str">
        <f>IF(ISERR(FIND(E$2,NieStac!$R59))=FALSE,"+","-")</f>
        <v>-</v>
      </c>
      <c r="F49" s="43" t="str">
        <f>IF(ISERR(FIND(F$2,NieStac!$R59))=FALSE,"+","-")</f>
        <v>-</v>
      </c>
      <c r="G49" s="43" t="str">
        <f>IF(ISERR(FIND(G$2,NieStac!$R59))=FALSE,"+","-")</f>
        <v>-</v>
      </c>
      <c r="H49" s="43" t="str">
        <f>IF(ISERR(FIND(H$2,NieStac!$R59))=FALSE,"+","-")</f>
        <v>-</v>
      </c>
      <c r="I49" s="43" t="str">
        <f>IF(ISERR(FIND(I$2,NieStac!$R59))=FALSE,"+","-")</f>
        <v>-</v>
      </c>
      <c r="J49" s="43" t="str">
        <f>IF(ISERR(FIND(J$2,NieStac!$R59))=FALSE,"+","-")</f>
        <v>-</v>
      </c>
      <c r="K49" s="75">
        <f>NieStac!C59</f>
        <v>0</v>
      </c>
      <c r="L49" s="43" t="str">
        <f>IF(ISERR(FIND(L$2,NieStac!$S59))=FALSE,"+","-")</f>
        <v>-</v>
      </c>
      <c r="M49" s="43" t="str">
        <f>IF(ISERR(FIND(M$2,NieStac!$S59))=FALSE,"+","-")</f>
        <v>-</v>
      </c>
      <c r="N49" s="43" t="str">
        <f>IF(ISERR(FIND(N$2,NieStac!$S59))=FALSE,"+","-")</f>
        <v>-</v>
      </c>
      <c r="O49" s="43" t="str">
        <f>IF(ISERR(FIND(O$2,NieStac!$S59))=FALSE,"+","-")</f>
        <v>-</v>
      </c>
      <c r="P49" s="43" t="str">
        <f>IF(ISERR(FIND(P$2,NieStac!$S59))=FALSE,"+","-")</f>
        <v>-</v>
      </c>
      <c r="Q49" s="43" t="str">
        <f>IF(ISERR(FIND(Q$2,NieStac!$S59))=FALSE,"+","-")</f>
        <v>-</v>
      </c>
      <c r="R49" s="43" t="str">
        <f>IF(ISERR(FIND(R$2,NieStac!$S59))=FALSE,"+","-")</f>
        <v>-</v>
      </c>
      <c r="S49" s="43" t="str">
        <f>IF(ISERR(FIND(S$2,NieStac!$S59))=FALSE,"+","-")</f>
        <v>-</v>
      </c>
      <c r="T49" s="43" t="str">
        <f>IF(ISERR(FIND(T$2,NieStac!$S59))=FALSE,"+","-")</f>
        <v>-</v>
      </c>
      <c r="U49" s="43" t="str">
        <f>IF(ISERR(FIND(U$2,NieStac!$S59))=FALSE,"+","-")</f>
        <v>-</v>
      </c>
      <c r="V49" s="43" t="str">
        <f>IF(ISERR(FIND(V$2,NieStac!$S59))=FALSE,"+","-")</f>
        <v>-</v>
      </c>
      <c r="W49" s="43" t="str">
        <f>IF(ISERR(FIND(W$2,NieStac!$S59))=FALSE,"+","-")</f>
        <v>-</v>
      </c>
      <c r="X49" s="43" t="str">
        <f>IF(ISERR(FIND(X$2,NieStac!$S59))=FALSE,"+","-")</f>
        <v>-</v>
      </c>
      <c r="Y49" s="43" t="str">
        <f>IF(ISERR(FIND(Y$2,NieStac!$S59))=FALSE,"+","-")</f>
        <v>-</v>
      </c>
      <c r="Z49" s="43" t="str">
        <f>IF(ISERR(FIND(Z$2,NieStac!$S59))=FALSE,"+","-")</f>
        <v>-</v>
      </c>
      <c r="AA49" s="43" t="str">
        <f>IF(ISERR(FIND(AA$2,NieStac!$S59))=FALSE,"+","-")</f>
        <v>-</v>
      </c>
      <c r="AB49" s="75">
        <f>NieStac!C59</f>
        <v>0</v>
      </c>
      <c r="AC49" s="43" t="str">
        <f>IF(ISERR(FIND(AC$2,NieStac!$T59))=FALSE,"+","-")</f>
        <v>-</v>
      </c>
      <c r="AD49" s="43" t="str">
        <f>IF(ISERR(FIND(AD$2,NieStac!$T59))=FALSE,"+","-")</f>
        <v>-</v>
      </c>
      <c r="AE49" s="43" t="str">
        <f>IF(ISERR(FIND(AE$2,NieStac!$T59))=FALSE,"+","-")</f>
        <v>-</v>
      </c>
      <c r="AF49" s="43" t="str">
        <f>IF(ISERR(FIND(AF$2,NieStac!$T59))=FALSE,"+","-")</f>
        <v>-</v>
      </c>
    </row>
    <row r="50" spans="1:32" hidden="1" x14ac:dyDescent="0.25">
      <c r="A50" s="71">
        <f>NieStac!C60</f>
        <v>0</v>
      </c>
      <c r="B50" s="43" t="str">
        <f>IF(ISERR(FIND(B$2,NieStac!$R60))=FALSE,"+","-")</f>
        <v>-</v>
      </c>
      <c r="C50" s="43" t="str">
        <f>IF(ISERR(FIND(C$2,NieStac!$R60))=FALSE,"+","-")</f>
        <v>-</v>
      </c>
      <c r="D50" s="43" t="str">
        <f>IF(ISERR(FIND(D$2,NieStac!$R60))=FALSE,"+","-")</f>
        <v>-</v>
      </c>
      <c r="E50" s="43" t="str">
        <f>IF(ISERR(FIND(E$2,NieStac!$R60))=FALSE,"+","-")</f>
        <v>-</v>
      </c>
      <c r="F50" s="43" t="str">
        <f>IF(ISERR(FIND(F$2,NieStac!$R60))=FALSE,"+","-")</f>
        <v>-</v>
      </c>
      <c r="G50" s="43" t="str">
        <f>IF(ISERR(FIND(G$2,NieStac!$R60))=FALSE,"+","-")</f>
        <v>-</v>
      </c>
      <c r="H50" s="43" t="str">
        <f>IF(ISERR(FIND(H$2,NieStac!$R60))=FALSE,"+","-")</f>
        <v>-</v>
      </c>
      <c r="I50" s="43" t="str">
        <f>IF(ISERR(FIND(I$2,NieStac!$R60))=FALSE,"+","-")</f>
        <v>-</v>
      </c>
      <c r="J50" s="43" t="str">
        <f>IF(ISERR(FIND(J$2,NieStac!$R60))=FALSE,"+","-")</f>
        <v>-</v>
      </c>
      <c r="K50" s="75">
        <f>NieStac!C60</f>
        <v>0</v>
      </c>
      <c r="L50" s="43" t="str">
        <f>IF(ISERR(FIND(L$2,NieStac!$S60))=FALSE,"+","-")</f>
        <v>-</v>
      </c>
      <c r="M50" s="43" t="str">
        <f>IF(ISERR(FIND(M$2,NieStac!$S60))=FALSE,"+","-")</f>
        <v>-</v>
      </c>
      <c r="N50" s="43" t="str">
        <f>IF(ISERR(FIND(N$2,NieStac!$S60))=FALSE,"+","-")</f>
        <v>-</v>
      </c>
      <c r="O50" s="43" t="str">
        <f>IF(ISERR(FIND(O$2,NieStac!$S60))=FALSE,"+","-")</f>
        <v>-</v>
      </c>
      <c r="P50" s="43" t="str">
        <f>IF(ISERR(FIND(P$2,NieStac!$S60))=FALSE,"+","-")</f>
        <v>-</v>
      </c>
      <c r="Q50" s="43" t="str">
        <f>IF(ISERR(FIND(Q$2,NieStac!$S60))=FALSE,"+","-")</f>
        <v>-</v>
      </c>
      <c r="R50" s="43" t="str">
        <f>IF(ISERR(FIND(R$2,NieStac!$S60))=FALSE,"+","-")</f>
        <v>-</v>
      </c>
      <c r="S50" s="43" t="str">
        <f>IF(ISERR(FIND(S$2,NieStac!$S60))=FALSE,"+","-")</f>
        <v>-</v>
      </c>
      <c r="T50" s="43" t="str">
        <f>IF(ISERR(FIND(T$2,NieStac!$S60))=FALSE,"+","-")</f>
        <v>-</v>
      </c>
      <c r="U50" s="43" t="str">
        <f>IF(ISERR(FIND(U$2,NieStac!$S60))=FALSE,"+","-")</f>
        <v>-</v>
      </c>
      <c r="V50" s="43" t="str">
        <f>IF(ISERR(FIND(V$2,NieStac!$S60))=FALSE,"+","-")</f>
        <v>-</v>
      </c>
      <c r="W50" s="43" t="str">
        <f>IF(ISERR(FIND(W$2,NieStac!$S60))=FALSE,"+","-")</f>
        <v>-</v>
      </c>
      <c r="X50" s="43" t="str">
        <f>IF(ISERR(FIND(X$2,NieStac!$S60))=FALSE,"+","-")</f>
        <v>-</v>
      </c>
      <c r="Y50" s="43" t="str">
        <f>IF(ISERR(FIND(Y$2,NieStac!$S60))=FALSE,"+","-")</f>
        <v>-</v>
      </c>
      <c r="Z50" s="43" t="str">
        <f>IF(ISERR(FIND(Z$2,NieStac!$S60))=FALSE,"+","-")</f>
        <v>-</v>
      </c>
      <c r="AA50" s="43" t="str">
        <f>IF(ISERR(FIND(AA$2,NieStac!$S60))=FALSE,"+","-")</f>
        <v>-</v>
      </c>
      <c r="AB50" s="75">
        <f>NieStac!C60</f>
        <v>0</v>
      </c>
      <c r="AC50" s="43" t="str">
        <f>IF(ISERR(FIND(AC$2,NieStac!$T60))=FALSE,"+","-")</f>
        <v>-</v>
      </c>
      <c r="AD50" s="43" t="str">
        <f>IF(ISERR(FIND(AD$2,NieStac!$T60))=FALSE,"+","-")</f>
        <v>-</v>
      </c>
      <c r="AE50" s="43" t="str">
        <f>IF(ISERR(FIND(AE$2,NieStac!$T60))=FALSE,"+","-")</f>
        <v>-</v>
      </c>
      <c r="AF50" s="43" t="str">
        <f>IF(ISERR(FIND(AF$2,NieStac!$T60))=FALSE,"+","-")</f>
        <v>-</v>
      </c>
    </row>
    <row r="51" spans="1:32" hidden="1" x14ac:dyDescent="0.25">
      <c r="A51" s="71">
        <f>NieStac!C61</f>
        <v>0</v>
      </c>
      <c r="B51" s="43" t="str">
        <f>IF(ISERR(FIND(B$2,NieStac!$R58))=FALSE,IF(ISERR(FIND(CONCATENATE(B$2,"+"),NieStac!$R58))=FALSE,IF(ISERR(FIND(CONCATENATE(B$2,"++"),NieStac!$R58))=FALSE,IF(ISERR(FIND(CONCATENATE(B$2,"+++"),NieStac!$R58))=FALSE,"+++","++"),"+"),"-"),"-")</f>
        <v>-</v>
      </c>
      <c r="C51" s="43" t="str">
        <f>IF(ISERR(FIND(C$2,NieStac!$R58))=FALSE,IF(ISERR(FIND(CONCATENATE(C$2,"+"),NieStac!$R58))=FALSE,IF(ISERR(FIND(CONCATENATE(C$2,"++"),NieStac!$R58))=FALSE,IF(ISERR(FIND(CONCATENATE(C$2,"+++"),NieStac!$R58))=FALSE,"+++","++"),"+"),"-"),"-")</f>
        <v>-</v>
      </c>
      <c r="D51" s="43" t="str">
        <f>IF(ISERR(FIND(D$2,NieStac!$R61))=FALSE,"+","-")</f>
        <v>-</v>
      </c>
      <c r="E51" s="43" t="str">
        <f>IF(ISERR(FIND(E$2,NieStac!$R61))=FALSE,"+","-")</f>
        <v>-</v>
      </c>
      <c r="F51" s="43" t="str">
        <f>IF(ISERR(FIND(F$2,NieStac!$R61))=FALSE,"+","-")</f>
        <v>-</v>
      </c>
      <c r="G51" s="43" t="str">
        <f>IF(ISERR(FIND(G$2,NieStac!$R61))=FALSE,"+","-")</f>
        <v>-</v>
      </c>
      <c r="H51" s="43" t="str">
        <f>IF(ISERR(FIND(H$2,NieStac!$R61))=FALSE,"+","-")</f>
        <v>-</v>
      </c>
      <c r="I51" s="43" t="str">
        <f>IF(ISERR(FIND(I$2,NieStac!$R61))=FALSE,"+","-")</f>
        <v>-</v>
      </c>
      <c r="J51" s="43" t="str">
        <f>IF(ISERR(FIND(J$2,NieStac!$R61))=FALSE,"+","-")</f>
        <v>-</v>
      </c>
      <c r="K51" s="75">
        <f>NieStac!C61</f>
        <v>0</v>
      </c>
      <c r="L51" s="43" t="str">
        <f>IF(ISERR(FIND(L$2,NieStac!$S61))=FALSE,"+","-")</f>
        <v>-</v>
      </c>
      <c r="M51" s="43" t="str">
        <f>IF(ISERR(FIND(M$2,NieStac!$S61))=FALSE,"+","-")</f>
        <v>-</v>
      </c>
      <c r="N51" s="43" t="str">
        <f>IF(ISERR(FIND(N$2,NieStac!$S61))=FALSE,"+","-")</f>
        <v>-</v>
      </c>
      <c r="O51" s="43" t="str">
        <f>IF(ISERR(FIND(O$2,NieStac!$S61))=FALSE,"+","-")</f>
        <v>-</v>
      </c>
      <c r="P51" s="43" t="str">
        <f>IF(ISERR(FIND(P$2,NieStac!$S61))=FALSE,"+","-")</f>
        <v>-</v>
      </c>
      <c r="Q51" s="43" t="str">
        <f>IF(ISERR(FIND(Q$2,NieStac!$S61))=FALSE,"+","-")</f>
        <v>-</v>
      </c>
      <c r="R51" s="43" t="str">
        <f>IF(ISERR(FIND(R$2,NieStac!$S61))=FALSE,"+","-")</f>
        <v>-</v>
      </c>
      <c r="S51" s="43" t="str">
        <f>IF(ISERR(FIND(S$2,NieStac!$S61))=FALSE,"+","-")</f>
        <v>-</v>
      </c>
      <c r="T51" s="43" t="str">
        <f>IF(ISERR(FIND(T$2,NieStac!$S61))=FALSE,"+","-")</f>
        <v>-</v>
      </c>
      <c r="U51" s="43" t="str">
        <f>IF(ISERR(FIND(U$2,NieStac!$S61))=FALSE,"+","-")</f>
        <v>-</v>
      </c>
      <c r="V51" s="43" t="str">
        <f>IF(ISERR(FIND(V$2,NieStac!$S61))=FALSE,"+","-")</f>
        <v>-</v>
      </c>
      <c r="W51" s="43" t="str">
        <f>IF(ISERR(FIND(W$2,NieStac!$S61))=FALSE,"+","-")</f>
        <v>-</v>
      </c>
      <c r="X51" s="43" t="str">
        <f>IF(ISERR(FIND(X$2,NieStac!$S61))=FALSE,"+","-")</f>
        <v>-</v>
      </c>
      <c r="Y51" s="43" t="str">
        <f>IF(ISERR(FIND(Y$2,NieStac!$S61))=FALSE,"+","-")</f>
        <v>-</v>
      </c>
      <c r="Z51" s="43" t="str">
        <f>IF(ISERR(FIND(Z$2,NieStac!$S61))=FALSE,"+","-")</f>
        <v>-</v>
      </c>
      <c r="AA51" s="43" t="str">
        <f>IF(ISERR(FIND(AA$2,NieStac!$S61))=FALSE,"+","-")</f>
        <v>-</v>
      </c>
      <c r="AB51" s="75">
        <f>NieStac!C61</f>
        <v>0</v>
      </c>
      <c r="AC51" s="43" t="str">
        <f>IF(ISERR(FIND(AC$2,NieStac!$T61))=FALSE,"+","-")</f>
        <v>-</v>
      </c>
      <c r="AD51" s="43" t="str">
        <f>IF(ISERR(FIND(AD$2,NieStac!$T61))=FALSE,"+","-")</f>
        <v>-</v>
      </c>
      <c r="AE51" s="43" t="str">
        <f>IF(ISERR(FIND(AE$2,NieStac!$T61))=FALSE,"+","-")</f>
        <v>-</v>
      </c>
      <c r="AF51" s="43" t="str">
        <f>IF(ISERR(FIND(AF$2,NieStac!$T61))=FALSE,"+","-")</f>
        <v>-</v>
      </c>
    </row>
    <row r="52" spans="1:32" hidden="1" x14ac:dyDescent="0.25">
      <c r="A52" s="71">
        <f>NieStac!C62</f>
        <v>0</v>
      </c>
      <c r="B52" s="43" t="str">
        <f>IF(ISERR(FIND(B$2,NieStac!$R58))=FALSE,IF(ISERR(FIND(CONCATENATE(B$2,"+"),NieStac!$R58))=FALSE,IF(ISERR(FIND(CONCATENATE(B$2,"++"),NieStac!$R58))=FALSE,IF(ISERR(FIND(CONCATENATE(B$2,"+++"),NieStac!$R58))=FALSE,"+++","++"),"+"),"-"),"-")</f>
        <v>-</v>
      </c>
      <c r="C52" s="43" t="str">
        <f>IF(ISERR(FIND(C$2,NieStac!$R58))=FALSE,IF(ISERR(FIND(CONCATENATE(C$2,"+"),NieStac!$R58))=FALSE,IF(ISERR(FIND(CONCATENATE(C$2,"++"),NieStac!$R58))=FALSE,IF(ISERR(FIND(CONCATENATE(C$2,"+++"),NieStac!$R58))=FALSE,"+++","++"),"+"),"-"),"-")</f>
        <v>-</v>
      </c>
      <c r="D52" s="43" t="str">
        <f>IF(ISERR(FIND(D$2,NieStac!$R62))=FALSE,"+","-")</f>
        <v>-</v>
      </c>
      <c r="E52" s="43" t="str">
        <f>IF(ISERR(FIND(E$2,NieStac!$R62))=FALSE,"+","-")</f>
        <v>-</v>
      </c>
      <c r="F52" s="43" t="str">
        <f>IF(ISERR(FIND(F$2,NieStac!$R62))=FALSE,"+","-")</f>
        <v>-</v>
      </c>
      <c r="G52" s="43" t="str">
        <f>IF(ISERR(FIND(G$2,NieStac!$R62))=FALSE,"+","-")</f>
        <v>-</v>
      </c>
      <c r="H52" s="43" t="str">
        <f>IF(ISERR(FIND(H$2,NieStac!$R62))=FALSE,"+","-")</f>
        <v>-</v>
      </c>
      <c r="I52" s="43" t="str">
        <f>IF(ISERR(FIND(I$2,NieStac!$R62))=FALSE,"+","-")</f>
        <v>-</v>
      </c>
      <c r="J52" s="43" t="str">
        <f>IF(ISERR(FIND(J$2,NieStac!$R62))=FALSE,"+","-")</f>
        <v>-</v>
      </c>
      <c r="K52" s="75">
        <f>NieStac!C62</f>
        <v>0</v>
      </c>
      <c r="L52" s="43" t="str">
        <f>IF(ISERR(FIND(L$2,NieStac!$S62))=FALSE,"+","-")</f>
        <v>-</v>
      </c>
      <c r="M52" s="43" t="str">
        <f>IF(ISERR(FIND(M$2,NieStac!$S62))=FALSE,"+","-")</f>
        <v>-</v>
      </c>
      <c r="N52" s="43" t="str">
        <f>IF(ISERR(FIND(N$2,NieStac!$S62))=FALSE,"+","-")</f>
        <v>-</v>
      </c>
      <c r="O52" s="43" t="str">
        <f>IF(ISERR(FIND(O$2,NieStac!$S62))=FALSE,"+","-")</f>
        <v>-</v>
      </c>
      <c r="P52" s="43" t="str">
        <f>IF(ISERR(FIND(P$2,NieStac!$S62))=FALSE,"+","-")</f>
        <v>-</v>
      </c>
      <c r="Q52" s="43" t="str">
        <f>IF(ISERR(FIND(Q$2,NieStac!$S62))=FALSE,"+","-")</f>
        <v>-</v>
      </c>
      <c r="R52" s="43" t="str">
        <f>IF(ISERR(FIND(R$2,NieStac!$S62))=FALSE,"+","-")</f>
        <v>-</v>
      </c>
      <c r="S52" s="43" t="str">
        <f>IF(ISERR(FIND(S$2,NieStac!$S62))=FALSE,"+","-")</f>
        <v>-</v>
      </c>
      <c r="T52" s="43" t="str">
        <f>IF(ISERR(FIND(T$2,NieStac!$S62))=FALSE,"+","-")</f>
        <v>-</v>
      </c>
      <c r="U52" s="43" t="str">
        <f>IF(ISERR(FIND(U$2,NieStac!$S62))=FALSE,"+","-")</f>
        <v>-</v>
      </c>
      <c r="V52" s="43" t="str">
        <f>IF(ISERR(FIND(V$2,NieStac!$S62))=FALSE,"+","-")</f>
        <v>-</v>
      </c>
      <c r="W52" s="43" t="str">
        <f>IF(ISERR(FIND(W$2,NieStac!$S62))=FALSE,"+","-")</f>
        <v>-</v>
      </c>
      <c r="X52" s="43" t="str">
        <f>IF(ISERR(FIND(X$2,NieStac!$S62))=FALSE,"+","-")</f>
        <v>-</v>
      </c>
      <c r="Y52" s="43" t="str">
        <f>IF(ISERR(FIND(Y$2,NieStac!$S62))=FALSE,"+","-")</f>
        <v>-</v>
      </c>
      <c r="Z52" s="43" t="str">
        <f>IF(ISERR(FIND(Z$2,NieStac!$S62))=FALSE,"+","-")</f>
        <v>-</v>
      </c>
      <c r="AA52" s="43" t="str">
        <f>IF(ISERR(FIND(AA$2,NieStac!$S62))=FALSE,"+","-")</f>
        <v>-</v>
      </c>
      <c r="AB52" s="75">
        <f>NieStac!C62</f>
        <v>0</v>
      </c>
      <c r="AC52" s="43" t="str">
        <f>IF(ISERR(FIND(AC$2,NieStac!$T62))=FALSE,"+","-")</f>
        <v>-</v>
      </c>
      <c r="AD52" s="43" t="str">
        <f>IF(ISERR(FIND(AD$2,NieStac!$T62))=FALSE,"+","-")</f>
        <v>-</v>
      </c>
      <c r="AE52" s="43" t="str">
        <f>IF(ISERR(FIND(AE$2,NieStac!$T62))=FALSE,"+","-")</f>
        <v>-</v>
      </c>
      <c r="AF52" s="43" t="str">
        <f>IF(ISERR(FIND(AF$2,NieStac!$T62))=FALSE,"+","-")</f>
        <v>-</v>
      </c>
    </row>
    <row r="53" spans="1:32" s="40" customFormat="1" ht="13.5" customHeight="1" x14ac:dyDescent="0.25">
      <c r="A53" s="133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</row>
  </sheetData>
  <phoneticPr fontId="0" type="noConversion"/>
  <pageMargins left="0.7" right="0.7" top="0.75" bottom="0.75" header="0.3" footer="0.3"/>
  <pageSetup paperSize="9" scale="53" orientation="landscape" r:id="rId1"/>
  <rowBreaks count="1" manualBreakCount="1">
    <brk id="52" max="54" man="1"/>
  </rowBreaks>
  <colBreaks count="2" manualBreakCount="2">
    <brk id="10" max="50" man="1"/>
    <brk id="27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5"/>
  <sheetViews>
    <sheetView topLeftCell="B1" zoomScaleNormal="100" zoomScaleSheetLayoutView="100" workbookViewId="0">
      <selection activeCell="C19" sqref="C19"/>
    </sheetView>
  </sheetViews>
  <sheetFormatPr defaultRowHeight="12.5" x14ac:dyDescent="0.25"/>
  <cols>
    <col min="1" max="1" width="3.7265625" hidden="1" customWidth="1"/>
    <col min="2" max="2" width="11.54296875" customWidth="1"/>
    <col min="3" max="3" width="69" customWidth="1"/>
    <col min="4" max="4" width="10.26953125" hidden="1" customWidth="1"/>
    <col min="5" max="6" width="50.7265625" hidden="1" customWidth="1"/>
    <col min="7" max="7" width="32.1796875" hidden="1" customWidth="1"/>
    <col min="8" max="8" width="3.81640625" style="89" customWidth="1"/>
  </cols>
  <sheetData>
    <row r="1" spans="2:8" ht="18" x14ac:dyDescent="0.4">
      <c r="B1" s="251"/>
      <c r="C1" s="252" t="s">
        <v>4</v>
      </c>
      <c r="D1" s="89"/>
    </row>
    <row r="2" spans="2:8" ht="26" x14ac:dyDescent="0.3">
      <c r="B2" s="253" t="s">
        <v>27</v>
      </c>
      <c r="C2" s="254" t="s">
        <v>203</v>
      </c>
      <c r="D2" s="89"/>
    </row>
    <row r="3" spans="2:8" ht="13" x14ac:dyDescent="0.25">
      <c r="B3" s="255"/>
      <c r="C3" s="256"/>
      <c r="D3" s="89"/>
    </row>
    <row r="4" spans="2:8" ht="38" x14ac:dyDescent="0.25">
      <c r="B4" s="257" t="s">
        <v>103</v>
      </c>
      <c r="C4" s="258" t="s">
        <v>204</v>
      </c>
      <c r="D4" s="259" t="s">
        <v>94</v>
      </c>
      <c r="H4" s="259" t="s">
        <v>94</v>
      </c>
    </row>
    <row r="5" spans="2:8" ht="25.5" x14ac:dyDescent="0.25">
      <c r="B5" s="260" t="s">
        <v>104</v>
      </c>
      <c r="C5" s="261" t="s">
        <v>205</v>
      </c>
      <c r="D5" s="262" t="s">
        <v>94</v>
      </c>
      <c r="H5" s="262" t="s">
        <v>94</v>
      </c>
    </row>
    <row r="6" spans="2:8" ht="25.5" x14ac:dyDescent="0.25">
      <c r="B6" s="263" t="s">
        <v>105</v>
      </c>
      <c r="C6" s="264" t="s">
        <v>206</v>
      </c>
      <c r="D6" s="262" t="s">
        <v>94</v>
      </c>
      <c r="H6" s="262" t="s">
        <v>94</v>
      </c>
    </row>
    <row r="7" spans="2:8" ht="25" x14ac:dyDescent="0.25">
      <c r="B7" s="260" t="s">
        <v>107</v>
      </c>
      <c r="C7" s="265" t="s">
        <v>106</v>
      </c>
      <c r="D7" s="262" t="s">
        <v>94</v>
      </c>
      <c r="H7" s="262" t="s">
        <v>94</v>
      </c>
    </row>
    <row r="8" spans="2:8" ht="25.5" x14ac:dyDescent="0.25">
      <c r="B8" s="263" t="s">
        <v>108</v>
      </c>
      <c r="C8" s="258" t="s">
        <v>207</v>
      </c>
      <c r="D8" s="262" t="s">
        <v>94</v>
      </c>
      <c r="H8" s="331" t="s">
        <v>94</v>
      </c>
    </row>
    <row r="9" spans="2:8" ht="37.5" x14ac:dyDescent="0.25">
      <c r="B9" s="260" t="s">
        <v>110</v>
      </c>
      <c r="C9" s="265" t="s">
        <v>109</v>
      </c>
      <c r="D9" s="262" t="s">
        <v>94</v>
      </c>
      <c r="H9" s="331" t="s">
        <v>94</v>
      </c>
    </row>
    <row r="10" spans="2:8" ht="27" customHeight="1" x14ac:dyDescent="0.25">
      <c r="B10" s="263" t="s">
        <v>112</v>
      </c>
      <c r="C10" s="258" t="s">
        <v>111</v>
      </c>
      <c r="D10" s="262" t="s">
        <v>94</v>
      </c>
      <c r="H10" s="331" t="s">
        <v>94</v>
      </c>
    </row>
    <row r="11" spans="2:8" ht="12.75" customHeight="1" x14ac:dyDescent="0.25">
      <c r="B11" s="260" t="s">
        <v>114</v>
      </c>
      <c r="C11" s="261" t="s">
        <v>113</v>
      </c>
      <c r="D11" s="89"/>
    </row>
    <row r="12" spans="2:8" ht="24.75" customHeight="1" x14ac:dyDescent="0.25">
      <c r="B12" s="263" t="s">
        <v>116</v>
      </c>
      <c r="C12" s="264" t="s">
        <v>115</v>
      </c>
      <c r="D12" s="89"/>
    </row>
    <row r="13" spans="2:8" x14ac:dyDescent="0.25">
      <c r="D13" s="89"/>
    </row>
    <row r="14" spans="2:8" ht="13" x14ac:dyDescent="0.3">
      <c r="C14" s="266" t="s">
        <v>39</v>
      </c>
      <c r="D14" s="89"/>
    </row>
    <row r="15" spans="2:8" ht="25.5" x14ac:dyDescent="0.25">
      <c r="C15" s="206" t="s">
        <v>93</v>
      </c>
      <c r="D15" s="89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H23"/>
  <sheetViews>
    <sheetView topLeftCell="B10" zoomScaleNormal="100" zoomScaleSheetLayoutView="100" workbookViewId="0">
      <selection activeCell="C38" sqref="C38"/>
    </sheetView>
  </sheetViews>
  <sheetFormatPr defaultRowHeight="12.5" x14ac:dyDescent="0.25"/>
  <cols>
    <col min="1" max="1" width="3.7265625" hidden="1" customWidth="1"/>
    <col min="2" max="2" width="11.54296875" customWidth="1"/>
    <col min="3" max="3" width="75.81640625" customWidth="1"/>
    <col min="4" max="4" width="10.26953125" hidden="1" customWidth="1"/>
    <col min="5" max="6" width="50.7265625" hidden="1" customWidth="1"/>
    <col min="7" max="7" width="32.1796875" hidden="1" customWidth="1"/>
    <col min="8" max="8" width="6.1796875" style="89" customWidth="1"/>
  </cols>
  <sheetData>
    <row r="1" spans="2:8" ht="18" x14ac:dyDescent="0.4">
      <c r="B1" s="251"/>
      <c r="C1" s="252" t="s">
        <v>6</v>
      </c>
      <c r="D1" s="89"/>
    </row>
    <row r="2" spans="2:8" ht="26" x14ac:dyDescent="0.3">
      <c r="B2" s="267" t="s">
        <v>27</v>
      </c>
      <c r="C2" s="254" t="s">
        <v>208</v>
      </c>
      <c r="D2" s="89"/>
    </row>
    <row r="3" spans="2:8" ht="13" x14ac:dyDescent="0.3">
      <c r="B3" s="268"/>
      <c r="C3" s="269"/>
      <c r="D3" s="89"/>
    </row>
    <row r="4" spans="2:8" ht="37.5" x14ac:dyDescent="0.25">
      <c r="B4" s="257" t="s">
        <v>118</v>
      </c>
      <c r="C4" s="258" t="s">
        <v>117</v>
      </c>
      <c r="D4" s="259" t="s">
        <v>94</v>
      </c>
      <c r="H4" s="259" t="s">
        <v>94</v>
      </c>
    </row>
    <row r="5" spans="2:8" ht="25" x14ac:dyDescent="0.25">
      <c r="B5" s="260" t="s">
        <v>119</v>
      </c>
      <c r="C5" s="261" t="s">
        <v>2</v>
      </c>
      <c r="D5" s="262" t="s">
        <v>94</v>
      </c>
      <c r="H5" s="262" t="s">
        <v>94</v>
      </c>
    </row>
    <row r="6" spans="2:8" ht="37.5" x14ac:dyDescent="0.25">
      <c r="B6" s="263" t="s">
        <v>121</v>
      </c>
      <c r="C6" s="270" t="s">
        <v>120</v>
      </c>
      <c r="D6" s="262" t="s">
        <v>94</v>
      </c>
      <c r="H6" s="262" t="s">
        <v>94</v>
      </c>
    </row>
    <row r="7" spans="2:8" ht="25" x14ac:dyDescent="0.25">
      <c r="B7" s="260" t="s">
        <v>122</v>
      </c>
      <c r="C7" s="271" t="s">
        <v>33</v>
      </c>
      <c r="D7" s="262" t="s">
        <v>94</v>
      </c>
      <c r="H7" s="262" t="s">
        <v>94</v>
      </c>
    </row>
    <row r="8" spans="2:8" ht="50" x14ac:dyDescent="0.25">
      <c r="B8" s="263" t="s">
        <v>123</v>
      </c>
      <c r="C8" s="264" t="s">
        <v>34</v>
      </c>
      <c r="D8" s="262" t="s">
        <v>94</v>
      </c>
      <c r="H8" s="262" t="s">
        <v>94</v>
      </c>
    </row>
    <row r="9" spans="2:8" ht="25" x14ac:dyDescent="0.25">
      <c r="B9" s="260" t="s">
        <v>124</v>
      </c>
      <c r="C9" s="261" t="s">
        <v>35</v>
      </c>
      <c r="D9" s="262" t="s">
        <v>94</v>
      </c>
      <c r="H9" s="262" t="s">
        <v>94</v>
      </c>
    </row>
    <row r="10" spans="2:8" ht="25" x14ac:dyDescent="0.25">
      <c r="B10" s="263" t="s">
        <v>126</v>
      </c>
      <c r="C10" s="264" t="s">
        <v>125</v>
      </c>
      <c r="D10" s="272"/>
      <c r="H10" s="332"/>
    </row>
    <row r="11" spans="2:8" ht="25" x14ac:dyDescent="0.25">
      <c r="B11" s="260" t="s">
        <v>128</v>
      </c>
      <c r="C11" s="261" t="s">
        <v>127</v>
      </c>
      <c r="D11" s="272"/>
      <c r="H11" s="332"/>
    </row>
    <row r="12" spans="2:8" ht="37.5" x14ac:dyDescent="0.25">
      <c r="B12" s="263" t="s">
        <v>129</v>
      </c>
      <c r="C12" s="264" t="s">
        <v>36</v>
      </c>
      <c r="D12" s="272"/>
      <c r="H12" s="272"/>
    </row>
    <row r="13" spans="2:8" ht="25" x14ac:dyDescent="0.25">
      <c r="B13" s="260" t="s">
        <v>130</v>
      </c>
      <c r="C13" s="261" t="s">
        <v>37</v>
      </c>
      <c r="D13" s="262" t="s">
        <v>94</v>
      </c>
      <c r="H13" s="262" t="s">
        <v>94</v>
      </c>
    </row>
    <row r="14" spans="2:8" ht="50" x14ac:dyDescent="0.25">
      <c r="B14" s="263" t="s">
        <v>131</v>
      </c>
      <c r="C14" s="264" t="s">
        <v>38</v>
      </c>
      <c r="D14" s="272"/>
      <c r="H14" s="272"/>
    </row>
    <row r="15" spans="2:8" ht="37.5" x14ac:dyDescent="0.25">
      <c r="B15" s="260" t="s">
        <v>133</v>
      </c>
      <c r="C15" s="261" t="s">
        <v>132</v>
      </c>
      <c r="D15" s="262" t="s">
        <v>94</v>
      </c>
      <c r="H15" s="262" t="s">
        <v>94</v>
      </c>
    </row>
    <row r="16" spans="2:8" ht="37.5" x14ac:dyDescent="0.25">
      <c r="B16" s="263" t="s">
        <v>135</v>
      </c>
      <c r="C16" s="264" t="s">
        <v>134</v>
      </c>
      <c r="D16" s="273" t="s">
        <v>94</v>
      </c>
      <c r="H16" s="273" t="s">
        <v>94</v>
      </c>
    </row>
    <row r="17" spans="2:8" ht="25" x14ac:dyDescent="0.25">
      <c r="B17" s="263" t="s">
        <v>136</v>
      </c>
      <c r="C17" s="270" t="s">
        <v>32</v>
      </c>
      <c r="D17" s="274"/>
      <c r="H17" s="43"/>
    </row>
    <row r="18" spans="2:8" x14ac:dyDescent="0.25">
      <c r="B18" s="260" t="s">
        <v>138</v>
      </c>
      <c r="C18" s="271" t="s">
        <v>137</v>
      </c>
      <c r="D18" s="262" t="s">
        <v>94</v>
      </c>
      <c r="H18" s="259" t="s">
        <v>94</v>
      </c>
    </row>
    <row r="19" spans="2:8" ht="25" x14ac:dyDescent="0.25">
      <c r="B19" s="263" t="s">
        <v>140</v>
      </c>
      <c r="C19" s="264" t="s">
        <v>139</v>
      </c>
      <c r="D19" s="273" t="s">
        <v>94</v>
      </c>
      <c r="H19" s="273" t="s">
        <v>94</v>
      </c>
    </row>
    <row r="20" spans="2:8" x14ac:dyDescent="0.25">
      <c r="D20" s="89"/>
    </row>
    <row r="21" spans="2:8" x14ac:dyDescent="0.25">
      <c r="D21" s="89"/>
    </row>
    <row r="22" spans="2:8" ht="13" x14ac:dyDescent="0.3">
      <c r="C22" s="266" t="s">
        <v>39</v>
      </c>
      <c r="D22" s="89"/>
    </row>
    <row r="23" spans="2:8" ht="25.5" x14ac:dyDescent="0.25">
      <c r="C23" s="206" t="s">
        <v>95</v>
      </c>
      <c r="D23" s="89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10"/>
  <sheetViews>
    <sheetView topLeftCell="B1" zoomScaleNormal="100" zoomScaleSheetLayoutView="100" workbookViewId="0">
      <selection activeCell="C39" sqref="C39"/>
    </sheetView>
  </sheetViews>
  <sheetFormatPr defaultRowHeight="12.5" x14ac:dyDescent="0.25"/>
  <cols>
    <col min="1" max="1" width="3.7265625" hidden="1" customWidth="1"/>
    <col min="2" max="2" width="11.54296875" customWidth="1"/>
    <col min="3" max="3" width="69" customWidth="1"/>
    <col min="4" max="4" width="10.26953125" hidden="1" customWidth="1"/>
    <col min="5" max="6" width="50.7265625" hidden="1" customWidth="1"/>
    <col min="7" max="7" width="32.1796875" hidden="1" customWidth="1"/>
    <col min="8" max="8" width="3.81640625" style="89" customWidth="1"/>
  </cols>
  <sheetData>
    <row r="1" spans="2:8" ht="18" x14ac:dyDescent="0.4">
      <c r="B1" s="251"/>
      <c r="C1" s="252" t="s">
        <v>9</v>
      </c>
      <c r="D1" s="89"/>
    </row>
    <row r="2" spans="2:8" ht="26" x14ac:dyDescent="0.3">
      <c r="B2" s="253" t="s">
        <v>27</v>
      </c>
      <c r="C2" s="254" t="s">
        <v>209</v>
      </c>
      <c r="D2" s="89"/>
    </row>
    <row r="3" spans="2:8" ht="13" x14ac:dyDescent="0.25">
      <c r="B3" s="255"/>
      <c r="C3" s="256"/>
      <c r="D3" s="89"/>
    </row>
    <row r="4" spans="2:8" ht="25" x14ac:dyDescent="0.25">
      <c r="B4" s="275" t="s">
        <v>141</v>
      </c>
      <c r="C4" s="271" t="s">
        <v>3</v>
      </c>
      <c r="D4" s="259" t="s">
        <v>94</v>
      </c>
      <c r="H4" s="259" t="s">
        <v>94</v>
      </c>
    </row>
    <row r="5" spans="2:8" ht="25" x14ac:dyDescent="0.25">
      <c r="B5" s="263" t="s">
        <v>143</v>
      </c>
      <c r="C5" s="264" t="s">
        <v>142</v>
      </c>
      <c r="D5" s="262" t="s">
        <v>94</v>
      </c>
      <c r="H5" s="262" t="s">
        <v>94</v>
      </c>
    </row>
    <row r="6" spans="2:8" ht="25" x14ac:dyDescent="0.25">
      <c r="B6" s="260" t="s">
        <v>145</v>
      </c>
      <c r="C6" s="261" t="s">
        <v>144</v>
      </c>
      <c r="D6" s="262" t="s">
        <v>94</v>
      </c>
      <c r="H6" s="262" t="s">
        <v>94</v>
      </c>
    </row>
    <row r="7" spans="2:8" ht="25" x14ac:dyDescent="0.25">
      <c r="B7" s="263" t="s">
        <v>147</v>
      </c>
      <c r="C7" s="276" t="s">
        <v>146</v>
      </c>
      <c r="D7" s="262" t="s">
        <v>94</v>
      </c>
      <c r="H7" s="262" t="s">
        <v>94</v>
      </c>
    </row>
    <row r="8" spans="2:8" x14ac:dyDescent="0.25">
      <c r="D8" s="89"/>
    </row>
    <row r="9" spans="2:8" ht="13" x14ac:dyDescent="0.3">
      <c r="C9" s="266" t="s">
        <v>39</v>
      </c>
      <c r="D9" s="89"/>
    </row>
    <row r="10" spans="2:8" ht="25" x14ac:dyDescent="0.25">
      <c r="C10" s="207" t="s">
        <v>96</v>
      </c>
      <c r="D10" s="89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65"/>
  <sheetViews>
    <sheetView topLeftCell="A11" zoomScaleNormal="100" workbookViewId="0">
      <selection activeCell="E44" sqref="E44"/>
    </sheetView>
  </sheetViews>
  <sheetFormatPr defaultRowHeight="12.5" x14ac:dyDescent="0.25"/>
  <cols>
    <col min="1" max="1" width="50.453125" customWidth="1"/>
    <col min="2" max="2" width="11.26953125" customWidth="1"/>
    <col min="3" max="4" width="10.26953125" customWidth="1"/>
    <col min="5" max="5" width="40.453125" customWidth="1"/>
    <col min="6" max="6" width="11.453125" customWidth="1"/>
  </cols>
  <sheetData>
    <row r="1" spans="1:6" s="40" customFormat="1" ht="20" x14ac:dyDescent="0.4">
      <c r="A1" s="337" t="s">
        <v>70</v>
      </c>
      <c r="B1" s="338"/>
      <c r="C1" s="338"/>
      <c r="D1" s="338"/>
      <c r="E1" s="338"/>
      <c r="F1" s="338"/>
    </row>
    <row r="2" spans="1:6" s="40" customFormat="1" ht="26" x14ac:dyDescent="0.25">
      <c r="A2" s="136"/>
      <c r="B2" s="137" t="s">
        <v>71</v>
      </c>
      <c r="C2" s="137" t="s">
        <v>72</v>
      </c>
      <c r="D2" s="137" t="s">
        <v>73</v>
      </c>
      <c r="E2" s="138" t="s">
        <v>74</v>
      </c>
      <c r="F2" s="137" t="s">
        <v>98</v>
      </c>
    </row>
    <row r="3" spans="1:6" s="40" customFormat="1" ht="15.5" x14ac:dyDescent="0.25">
      <c r="A3" s="139" t="str">
        <f>NieStac!C14</f>
        <v>Semestr 1:</v>
      </c>
      <c r="B3" s="88"/>
      <c r="C3" s="88"/>
      <c r="D3" s="88"/>
      <c r="E3" s="88"/>
      <c r="F3" s="88"/>
    </row>
    <row r="4" spans="1:6" s="40" customFormat="1" ht="15.5" hidden="1" x14ac:dyDescent="0.25">
      <c r="A4" s="148" t="str">
        <f>NieStac!C15</f>
        <v>Moduł kształcenia</v>
      </c>
      <c r="B4" s="88"/>
      <c r="C4" s="88"/>
      <c r="D4" s="88"/>
      <c r="E4" s="88"/>
      <c r="F4" s="88"/>
    </row>
    <row r="5" spans="1:6" s="40" customFormat="1" ht="13" x14ac:dyDescent="0.25">
      <c r="A5" s="140" t="str">
        <f>NieStac!C16</f>
        <v>Sieci komputerowe</v>
      </c>
      <c r="B5" s="149" t="s">
        <v>191</v>
      </c>
      <c r="C5" s="149"/>
      <c r="D5" s="149"/>
      <c r="E5" s="147" t="s">
        <v>251</v>
      </c>
      <c r="F5" s="149"/>
    </row>
    <row r="6" spans="1:6" s="40" customFormat="1" ht="13" x14ac:dyDescent="0.25">
      <c r="A6" s="141" t="str">
        <f>NieStac!C17</f>
        <v>Zaawansowane technologie baz danych</v>
      </c>
      <c r="B6" s="162" t="s">
        <v>191</v>
      </c>
      <c r="C6" s="163"/>
      <c r="D6" s="163"/>
      <c r="E6" s="142" t="s">
        <v>252</v>
      </c>
      <c r="F6" s="163"/>
    </row>
    <row r="7" spans="1:6" s="40" customFormat="1" ht="13" x14ac:dyDescent="0.25">
      <c r="A7" s="143" t="str">
        <f>NieStac!C18</f>
        <v>Programowanie aplikacji internetowych</v>
      </c>
      <c r="B7" s="149" t="s">
        <v>191</v>
      </c>
      <c r="C7" s="149"/>
      <c r="D7" s="149"/>
      <c r="E7" s="216"/>
      <c r="F7" s="149"/>
    </row>
    <row r="8" spans="1:6" s="40" customFormat="1" ht="27" customHeight="1" x14ac:dyDescent="0.25">
      <c r="A8" s="145" t="str">
        <f>NieStac!C19</f>
        <v>Ocena efektywności systemów komputerowych</v>
      </c>
      <c r="B8" s="149" t="s">
        <v>191</v>
      </c>
      <c r="C8" s="149"/>
      <c r="D8" s="149" t="s">
        <v>191</v>
      </c>
      <c r="E8" s="147" t="s">
        <v>249</v>
      </c>
      <c r="F8" s="149"/>
    </row>
    <row r="9" spans="1:6" s="40" customFormat="1" ht="13" x14ac:dyDescent="0.25">
      <c r="A9" s="140" t="str">
        <f>NieStac!C20</f>
        <v>Systemy zarządzania treścią</v>
      </c>
      <c r="B9" s="149" t="s">
        <v>191</v>
      </c>
      <c r="C9" s="149"/>
      <c r="D9" s="149"/>
      <c r="E9" s="146"/>
      <c r="F9" s="149"/>
    </row>
    <row r="10" spans="1:6" s="40" customFormat="1" ht="13" x14ac:dyDescent="0.25">
      <c r="A10" s="145" t="str">
        <f>NieStac!C21</f>
        <v>Język angielski</v>
      </c>
      <c r="B10" s="149" t="s">
        <v>191</v>
      </c>
      <c r="C10" s="149"/>
      <c r="D10" s="149" t="s">
        <v>191</v>
      </c>
      <c r="E10" s="245"/>
      <c r="F10" s="149" t="s">
        <v>191</v>
      </c>
    </row>
    <row r="11" spans="1:6" s="40" customFormat="1" ht="13" x14ac:dyDescent="0.25">
      <c r="A11" s="140" t="str">
        <f>NieStac!C22</f>
        <v>Podstawowe szkolenie z zakresu BHP</v>
      </c>
      <c r="B11" s="149" t="s">
        <v>191</v>
      </c>
      <c r="C11" s="149"/>
      <c r="D11" s="149"/>
      <c r="E11" s="147"/>
      <c r="F11" s="149"/>
    </row>
    <row r="12" spans="1:6" s="40" customFormat="1" ht="13" x14ac:dyDescent="0.25">
      <c r="A12" s="141" t="str">
        <f>NieStac!C23</f>
        <v>Zarządzanie projektami</v>
      </c>
      <c r="B12" s="149" t="s">
        <v>191</v>
      </c>
      <c r="C12" s="149"/>
      <c r="D12" s="149"/>
      <c r="E12" s="147" t="s">
        <v>256</v>
      </c>
      <c r="F12" s="149"/>
    </row>
    <row r="13" spans="1:6" s="40" customFormat="1" ht="13" hidden="1" x14ac:dyDescent="0.25">
      <c r="A13" s="140">
        <f>NieStac!C25</f>
        <v>0</v>
      </c>
      <c r="B13" s="149"/>
      <c r="C13" s="149"/>
      <c r="D13" s="149"/>
      <c r="E13" s="164"/>
      <c r="F13" s="149"/>
    </row>
    <row r="14" spans="1:6" s="40" customFormat="1" ht="13" hidden="1" x14ac:dyDescent="0.25">
      <c r="A14" s="145">
        <f>NieStac!C26</f>
        <v>0</v>
      </c>
      <c r="B14" s="149"/>
      <c r="C14" s="149"/>
      <c r="D14" s="149"/>
      <c r="E14" s="164"/>
      <c r="F14" s="149"/>
    </row>
    <row r="15" spans="1:6" s="40" customFormat="1" ht="15.5" x14ac:dyDescent="0.25">
      <c r="A15" s="148" t="str">
        <f>NieStac!C27</f>
        <v>Semestr 2:</v>
      </c>
      <c r="B15" s="88"/>
      <c r="C15" s="88"/>
      <c r="D15" s="88"/>
      <c r="E15" s="165"/>
      <c r="F15" s="88"/>
    </row>
    <row r="16" spans="1:6" s="40" customFormat="1" ht="15.5" hidden="1" x14ac:dyDescent="0.25">
      <c r="A16" s="148" t="str">
        <f>NieStac!C28</f>
        <v>Moduł kształcenia</v>
      </c>
      <c r="B16" s="88"/>
      <c r="C16" s="88"/>
      <c r="D16" s="88"/>
      <c r="E16" s="165"/>
      <c r="F16" s="88"/>
    </row>
    <row r="17" spans="1:6" s="40" customFormat="1" ht="13" x14ac:dyDescent="0.25">
      <c r="A17" s="143" t="str">
        <f>NieStac!C29</f>
        <v>Organizacja usług komercyjnych w Internecie</v>
      </c>
      <c r="B17" s="149" t="s">
        <v>191</v>
      </c>
      <c r="C17" s="149"/>
      <c r="D17" s="149"/>
      <c r="E17" s="214" t="s">
        <v>250</v>
      </c>
      <c r="F17" s="149"/>
    </row>
    <row r="18" spans="1:6" s="40" customFormat="1" ht="15.75" customHeight="1" x14ac:dyDescent="0.25">
      <c r="A18" s="145" t="str">
        <f>NieStac!C30</f>
        <v>Produkt cyfrowy</v>
      </c>
      <c r="B18" s="149" t="s">
        <v>191</v>
      </c>
      <c r="C18" s="149"/>
      <c r="D18" s="149"/>
      <c r="E18" s="215" t="s">
        <v>256</v>
      </c>
      <c r="F18" s="149"/>
    </row>
    <row r="19" spans="1:6" s="40" customFormat="1" ht="13" x14ac:dyDescent="0.25">
      <c r="A19" s="140" t="str">
        <f>NieStac!C31</f>
        <v>Programowanie gier</v>
      </c>
      <c r="B19" s="149" t="s">
        <v>191</v>
      </c>
      <c r="C19" s="149"/>
      <c r="D19" s="149"/>
      <c r="E19" s="164"/>
      <c r="F19" s="149"/>
    </row>
    <row r="20" spans="1:6" s="40" customFormat="1" ht="13" x14ac:dyDescent="0.25">
      <c r="A20" s="145" t="str">
        <f>NieStac!C32</f>
        <v>Język angielski</v>
      </c>
      <c r="B20" s="149" t="s">
        <v>191</v>
      </c>
      <c r="C20" s="149"/>
      <c r="D20" s="149" t="s">
        <v>191</v>
      </c>
      <c r="E20" s="245"/>
      <c r="F20" s="149" t="s">
        <v>191</v>
      </c>
    </row>
    <row r="21" spans="1:6" s="40" customFormat="1" ht="26" x14ac:dyDescent="0.25">
      <c r="A21" s="140" t="str">
        <f>NieStac!C33</f>
        <v>Nowoczesne technologie informatyczne w zastosowaniach branży IT</v>
      </c>
      <c r="B21" s="149" t="s">
        <v>191</v>
      </c>
      <c r="C21" s="149" t="s">
        <v>191</v>
      </c>
      <c r="D21" s="149" t="s">
        <v>191</v>
      </c>
      <c r="E21" s="150"/>
      <c r="F21" s="149" t="s">
        <v>191</v>
      </c>
    </row>
    <row r="22" spans="1:6" s="40" customFormat="1" ht="26" x14ac:dyDescent="0.25">
      <c r="A22" s="145" t="str">
        <f>NieStac!C34</f>
        <v>Przedmiot obieralny 1: Projektowanie gier komputerowych / Intranet w przedsiębiorstwie (IwPB)</v>
      </c>
      <c r="B22" s="149" t="s">
        <v>191</v>
      </c>
      <c r="C22" s="149"/>
      <c r="D22" s="149"/>
      <c r="E22" s="211"/>
      <c r="F22" s="149"/>
    </row>
    <row r="23" spans="1:6" s="40" customFormat="1" ht="39" x14ac:dyDescent="0.25">
      <c r="A23" s="143" t="str">
        <f>NieStac!C35</f>
        <v xml:space="preserve">Przedmiot obieralny 2: Zastosowania informatyki w logistyce / Projektowanie aplikacji internetowych dla biznesu (IwPB) </v>
      </c>
      <c r="B23" s="149" t="s">
        <v>191</v>
      </c>
      <c r="C23" s="149"/>
      <c r="D23" s="149"/>
      <c r="E23" s="210"/>
      <c r="F23" s="149"/>
    </row>
    <row r="24" spans="1:6" s="40" customFormat="1" ht="13" hidden="1" x14ac:dyDescent="0.25">
      <c r="A24" s="141">
        <f>NieStac!C36</f>
        <v>0</v>
      </c>
      <c r="B24" s="149"/>
      <c r="C24" s="149"/>
      <c r="D24" s="149"/>
      <c r="E24" s="164"/>
      <c r="F24" s="149"/>
    </row>
    <row r="25" spans="1:6" s="40" customFormat="1" ht="13" hidden="1" x14ac:dyDescent="0.25">
      <c r="A25" s="140">
        <f>NieStac!C37</f>
        <v>0</v>
      </c>
      <c r="B25" s="149"/>
      <c r="C25" s="149"/>
      <c r="D25" s="149"/>
      <c r="E25" s="164"/>
      <c r="F25" s="149"/>
    </row>
    <row r="26" spans="1:6" s="40" customFormat="1" ht="13" hidden="1" x14ac:dyDescent="0.25">
      <c r="A26" s="140">
        <f>NieStac!C38</f>
        <v>0</v>
      </c>
      <c r="B26" s="88"/>
      <c r="C26" s="88"/>
      <c r="D26" s="88"/>
      <c r="E26" s="165"/>
      <c r="F26" s="88"/>
    </row>
    <row r="27" spans="1:6" s="40" customFormat="1" ht="13" hidden="1" x14ac:dyDescent="0.25">
      <c r="A27" s="140">
        <f>NieStac!C39</f>
        <v>0</v>
      </c>
      <c r="B27" s="88"/>
      <c r="C27" s="88"/>
      <c r="D27" s="88"/>
      <c r="E27" s="165"/>
      <c r="F27" s="88"/>
    </row>
    <row r="28" spans="1:6" s="40" customFormat="1" ht="15.5" x14ac:dyDescent="0.25">
      <c r="A28" s="151" t="str">
        <f>NieStac!C40</f>
        <v>Semestr 3:</v>
      </c>
      <c r="B28" s="88"/>
      <c r="C28" s="88"/>
      <c r="D28" s="88"/>
      <c r="E28" s="165"/>
      <c r="F28" s="88"/>
    </row>
    <row r="29" spans="1:6" s="40" customFormat="1" ht="15.5" hidden="1" x14ac:dyDescent="0.25">
      <c r="A29" s="151" t="str">
        <f>NieStac!C41</f>
        <v>Moduł kształcenia</v>
      </c>
      <c r="B29" s="88"/>
      <c r="C29" s="88"/>
      <c r="D29" s="88"/>
      <c r="E29" s="165"/>
      <c r="F29" s="88"/>
    </row>
    <row r="30" spans="1:6" s="40" customFormat="1" ht="13" x14ac:dyDescent="0.25">
      <c r="A30" s="152" t="str">
        <f>NieStac!C42</f>
        <v>Zarządzanie aplikacjami internetowymi</v>
      </c>
      <c r="B30" s="149" t="s">
        <v>191</v>
      </c>
      <c r="C30" s="149"/>
      <c r="D30" s="149"/>
      <c r="E30" s="144"/>
      <c r="F30" s="149"/>
    </row>
    <row r="31" spans="1:6" s="40" customFormat="1" ht="13" x14ac:dyDescent="0.25">
      <c r="A31" s="153" t="str">
        <f>NieStac!C43</f>
        <v>Inżynieria biznesowa</v>
      </c>
      <c r="B31" s="149" t="s">
        <v>191</v>
      </c>
      <c r="C31" s="149"/>
      <c r="D31" s="149"/>
      <c r="E31" s="164"/>
      <c r="F31" s="149"/>
    </row>
    <row r="32" spans="1:6" s="40" customFormat="1" ht="13" x14ac:dyDescent="0.25">
      <c r="A32" s="152" t="str">
        <f>NieStac!C44</f>
        <v>Ochrona danych i kryptografia</v>
      </c>
      <c r="B32" s="149" t="s">
        <v>191</v>
      </c>
      <c r="C32" s="149"/>
      <c r="D32" s="149"/>
      <c r="E32" s="164"/>
      <c r="F32" s="149"/>
    </row>
    <row r="33" spans="1:6" s="40" customFormat="1" ht="39" x14ac:dyDescent="0.25">
      <c r="A33" s="153" t="str">
        <f>NieStac!C45</f>
        <v xml:space="preserve">Przedmiot obieralny 3: Przetwarzanie mobilne i komunikacja ruchoma / Zastosowanie metod inteligencji obliczeniowej (TWO) </v>
      </c>
      <c r="B33" s="149" t="s">
        <v>191</v>
      </c>
      <c r="C33" s="149"/>
      <c r="D33" s="149"/>
      <c r="E33" s="144"/>
      <c r="F33" s="149"/>
    </row>
    <row r="34" spans="1:6" s="40" customFormat="1" ht="26" x14ac:dyDescent="0.25">
      <c r="A34" s="152" t="str">
        <f>NieStac!C46</f>
        <v>Przedmiot obieralny 4: Inżynieria wymagań / Monitorowanie i wizualizacja procesów (IwPB)</v>
      </c>
      <c r="B34" s="149" t="s">
        <v>191</v>
      </c>
      <c r="C34" s="149" t="s">
        <v>191</v>
      </c>
      <c r="D34" s="149" t="s">
        <v>191</v>
      </c>
      <c r="E34" s="147" t="s">
        <v>257</v>
      </c>
      <c r="F34" s="149" t="s">
        <v>191</v>
      </c>
    </row>
    <row r="35" spans="1:6" s="40" customFormat="1" ht="13" x14ac:dyDescent="0.25">
      <c r="A35" s="153" t="str">
        <f>NieStac!C47</f>
        <v>Jezyk angielski</v>
      </c>
      <c r="B35" s="149" t="s">
        <v>191</v>
      </c>
      <c r="C35" s="149"/>
      <c r="D35" s="149" t="s">
        <v>191</v>
      </c>
      <c r="E35" s="245"/>
      <c r="F35" s="149" t="s">
        <v>191</v>
      </c>
    </row>
    <row r="36" spans="1:6" s="40" customFormat="1" ht="13" x14ac:dyDescent="0.25">
      <c r="A36" s="154" t="str">
        <f>NieStac!C48</f>
        <v>Pracownia badawczo - problemowa</v>
      </c>
      <c r="B36" s="149" t="s">
        <v>191</v>
      </c>
      <c r="C36" s="149"/>
      <c r="D36" s="149"/>
      <c r="E36" s="150" t="s">
        <v>256</v>
      </c>
      <c r="F36" s="149"/>
    </row>
    <row r="37" spans="1:6" s="40" customFormat="1" ht="13" hidden="1" x14ac:dyDescent="0.25">
      <c r="A37" s="155">
        <f>NieStac!C50</f>
        <v>0</v>
      </c>
      <c r="B37" s="149"/>
      <c r="C37" s="149"/>
      <c r="D37" s="149"/>
      <c r="E37" s="164"/>
      <c r="F37" s="149"/>
    </row>
    <row r="38" spans="1:6" s="40" customFormat="1" ht="13" hidden="1" x14ac:dyDescent="0.25">
      <c r="A38" s="152">
        <f>NieStac!C51</f>
        <v>0</v>
      </c>
      <c r="B38" s="149"/>
      <c r="C38" s="149"/>
      <c r="D38" s="149"/>
      <c r="E38" s="164"/>
      <c r="F38" s="149"/>
    </row>
    <row r="39" spans="1:6" s="40" customFormat="1" ht="15.5" x14ac:dyDescent="0.25">
      <c r="A39" s="151" t="str">
        <f>NieStac!C52</f>
        <v>Semestr 4:</v>
      </c>
      <c r="B39" s="88"/>
      <c r="C39" s="88"/>
      <c r="D39" s="88"/>
      <c r="E39" s="165"/>
      <c r="F39" s="88"/>
    </row>
    <row r="40" spans="1:6" s="40" customFormat="1" ht="15.5" hidden="1" x14ac:dyDescent="0.25">
      <c r="A40" s="151" t="str">
        <f>NieStac!C53</f>
        <v>Moduł kształcenia</v>
      </c>
      <c r="B40" s="88"/>
      <c r="C40" s="88"/>
      <c r="D40" s="88"/>
      <c r="E40" s="165"/>
      <c r="F40" s="88"/>
    </row>
    <row r="41" spans="1:6" s="40" customFormat="1" ht="13" x14ac:dyDescent="0.25">
      <c r="A41" s="152" t="str">
        <f>NieStac!C54</f>
        <v>Przygotowanie pracy magisterskiej</v>
      </c>
      <c r="B41" s="166" t="s">
        <v>191</v>
      </c>
      <c r="C41" s="149"/>
      <c r="D41" s="149" t="s">
        <v>191</v>
      </c>
      <c r="E41" s="157"/>
      <c r="F41" s="149" t="s">
        <v>191</v>
      </c>
    </row>
    <row r="42" spans="1:6" s="40" customFormat="1" ht="46.5" customHeight="1" x14ac:dyDescent="0.25">
      <c r="A42" s="153" t="str">
        <f>NieStac!C55</f>
        <v xml:space="preserve">Przedmiot obieralny - nauki humanistyczne: Komunikacja interpersonalna / Prawo dla inżynierów </v>
      </c>
      <c r="B42" s="166" t="s">
        <v>191</v>
      </c>
      <c r="C42" s="149"/>
      <c r="D42" s="149"/>
      <c r="E42" s="156"/>
      <c r="F42" s="149"/>
    </row>
    <row r="43" spans="1:6" s="40" customFormat="1" ht="69.75" customHeight="1" x14ac:dyDescent="0.25">
      <c r="A43" s="152" t="str">
        <f>NieStac!C56</f>
        <v xml:space="preserve">Przedmiot obieralny - nauki społeczne: Marketing i elementy kompetencji menedżerskich / Innowacyjność i kreatywne myślenie / Analiza rynków finansowych </v>
      </c>
      <c r="B43" s="149" t="s">
        <v>191</v>
      </c>
      <c r="C43" s="149" t="s">
        <v>191</v>
      </c>
      <c r="D43" s="149" t="s">
        <v>191</v>
      </c>
      <c r="E43" s="147" t="s">
        <v>258</v>
      </c>
      <c r="F43" s="149" t="s">
        <v>191</v>
      </c>
    </row>
    <row r="44" spans="1:6" s="40" customFormat="1" ht="13" x14ac:dyDescent="0.25">
      <c r="A44" s="153" t="str">
        <f>NieStac!C57</f>
        <v>Seminarium dyplomowe</v>
      </c>
      <c r="B44" s="166" t="s">
        <v>191</v>
      </c>
      <c r="C44" s="149"/>
      <c r="D44" s="149" t="s">
        <v>191</v>
      </c>
      <c r="E44" s="157"/>
      <c r="F44" s="149" t="s">
        <v>191</v>
      </c>
    </row>
    <row r="45" spans="1:6" s="40" customFormat="1" ht="13" hidden="1" x14ac:dyDescent="0.25">
      <c r="A45" s="153">
        <f>NieStac!C59</f>
        <v>0</v>
      </c>
      <c r="B45" s="149"/>
      <c r="C45" s="149"/>
      <c r="D45" s="149"/>
      <c r="E45" s="150"/>
      <c r="F45" s="149"/>
    </row>
    <row r="46" spans="1:6" s="40" customFormat="1" ht="13" hidden="1" x14ac:dyDescent="0.25">
      <c r="A46" s="154">
        <f>NieStac!C60</f>
        <v>0</v>
      </c>
      <c r="B46" s="149"/>
      <c r="C46" s="149"/>
      <c r="D46" s="149"/>
      <c r="E46" s="150"/>
      <c r="F46" s="149"/>
    </row>
    <row r="47" spans="1:6" s="40" customFormat="1" ht="13" hidden="1" x14ac:dyDescent="0.25">
      <c r="A47" s="155">
        <f>NieStac!C61</f>
        <v>0</v>
      </c>
      <c r="B47" s="149"/>
      <c r="C47" s="149"/>
      <c r="D47" s="149"/>
      <c r="E47" s="156"/>
      <c r="F47" s="149"/>
    </row>
    <row r="48" spans="1:6" s="40" customFormat="1" ht="13" hidden="1" x14ac:dyDescent="0.25">
      <c r="A48" s="152">
        <f>NieStac!C62</f>
        <v>0</v>
      </c>
      <c r="B48" s="162"/>
      <c r="C48" s="163"/>
      <c r="D48" s="163"/>
      <c r="E48" s="142"/>
      <c r="F48" s="163"/>
    </row>
    <row r="49" spans="1:6" s="40" customFormat="1" x14ac:dyDescent="0.25">
      <c r="A49" s="158"/>
      <c r="B49" s="88"/>
      <c r="C49" s="88"/>
      <c r="D49" s="88"/>
      <c r="E49" s="165"/>
      <c r="F49" s="88"/>
    </row>
    <row r="50" spans="1:6" s="40" customFormat="1" x14ac:dyDescent="0.25">
      <c r="A50" s="159" t="s">
        <v>75</v>
      </c>
      <c r="B50" s="167">
        <f>COUNTA(A5:A12)+COUNTA(A17:A23)+COUNTA(A30:A36)+COUNTA(A41:A44)</f>
        <v>26</v>
      </c>
      <c r="C50" s="88"/>
      <c r="D50" s="88"/>
      <c r="E50" s="165"/>
      <c r="F50" s="88"/>
    </row>
    <row r="51" spans="1:6" s="40" customFormat="1" x14ac:dyDescent="0.25">
      <c r="A51" s="159" t="s">
        <v>76</v>
      </c>
      <c r="B51" s="167">
        <f>COUNTIF(B5:B46,"X")</f>
        <v>26</v>
      </c>
      <c r="C51" s="88"/>
      <c r="D51" s="88"/>
      <c r="E51" s="165"/>
      <c r="F51" s="88"/>
    </row>
    <row r="52" spans="1:6" s="40" customFormat="1" x14ac:dyDescent="0.25">
      <c r="A52" s="159" t="s">
        <v>77</v>
      </c>
      <c r="B52" s="168">
        <f>B51/B50</f>
        <v>1</v>
      </c>
      <c r="C52" s="88"/>
      <c r="D52" s="88"/>
      <c r="E52" s="165"/>
      <c r="F52" s="88"/>
    </row>
    <row r="53" spans="1:6" s="40" customFormat="1" x14ac:dyDescent="0.25">
      <c r="A53" s="159" t="s">
        <v>78</v>
      </c>
      <c r="B53" s="167">
        <f>COUNTIF(C5:C48,"X")</f>
        <v>3</v>
      </c>
      <c r="C53" s="88"/>
      <c r="D53" s="88"/>
      <c r="E53" s="165"/>
      <c r="F53" s="88"/>
    </row>
    <row r="54" spans="1:6" s="40" customFormat="1" x14ac:dyDescent="0.25">
      <c r="A54" s="159" t="s">
        <v>79</v>
      </c>
      <c r="B54" s="168">
        <f>B53/$B50</f>
        <v>0.11538461538461539</v>
      </c>
      <c r="C54" s="88"/>
      <c r="D54" s="88"/>
      <c r="E54" s="165"/>
      <c r="F54" s="88"/>
    </row>
    <row r="55" spans="1:6" s="40" customFormat="1" x14ac:dyDescent="0.25">
      <c r="A55" s="159" t="s">
        <v>80</v>
      </c>
      <c r="B55" s="167">
        <f>COUNTIF(D5:D48,"X")</f>
        <v>9</v>
      </c>
      <c r="C55" s="88"/>
      <c r="D55" s="88"/>
      <c r="E55" s="165"/>
      <c r="F55" s="88"/>
    </row>
    <row r="56" spans="1:6" s="40" customFormat="1" x14ac:dyDescent="0.25">
      <c r="A56" s="159" t="s">
        <v>81</v>
      </c>
      <c r="B56" s="168">
        <f>B55/$B50</f>
        <v>0.34615384615384615</v>
      </c>
      <c r="C56" s="88"/>
      <c r="D56" s="88"/>
      <c r="E56" s="165"/>
      <c r="F56" s="88"/>
    </row>
    <row r="57" spans="1:6" s="40" customFormat="1" x14ac:dyDescent="0.25">
      <c r="A57" s="159" t="s">
        <v>82</v>
      </c>
      <c r="B57" s="167">
        <f>COUNTIF(F3:F48,"X")</f>
        <v>8</v>
      </c>
      <c r="C57" s="88"/>
      <c r="D57" s="88"/>
      <c r="E57" s="165"/>
      <c r="F57" s="88"/>
    </row>
    <row r="58" spans="1:6" s="40" customFormat="1" x14ac:dyDescent="0.25">
      <c r="A58" s="159" t="s">
        <v>83</v>
      </c>
      <c r="B58" s="168">
        <f>B57/$B$50</f>
        <v>0.30769230769230771</v>
      </c>
      <c r="C58" s="88"/>
      <c r="D58" s="88"/>
      <c r="E58" s="165"/>
      <c r="F58" s="88"/>
    </row>
    <row r="59" spans="1:6" s="40" customFormat="1" x14ac:dyDescent="0.25">
      <c r="A59" s="158"/>
      <c r="B59" s="88"/>
      <c r="C59" s="88"/>
      <c r="D59" s="88"/>
      <c r="E59" s="165"/>
      <c r="F59" s="88"/>
    </row>
    <row r="60" spans="1:6" s="40" customFormat="1" ht="23" x14ac:dyDescent="0.25">
      <c r="A60" s="160" t="s">
        <v>84</v>
      </c>
      <c r="B60" s="88"/>
      <c r="C60" s="88"/>
      <c r="D60" s="88"/>
      <c r="E60" s="165"/>
      <c r="F60" s="88"/>
    </row>
    <row r="61" spans="1:6" s="40" customFormat="1" ht="23" x14ac:dyDescent="0.25">
      <c r="A61" s="161" t="s">
        <v>85</v>
      </c>
      <c r="B61" s="88"/>
      <c r="C61" s="88"/>
      <c r="D61" s="88"/>
      <c r="E61" s="165"/>
      <c r="F61" s="88"/>
    </row>
    <row r="62" spans="1:6" s="40" customFormat="1" ht="57.5" x14ac:dyDescent="0.25">
      <c r="A62" s="161" t="s">
        <v>86</v>
      </c>
      <c r="B62" s="88"/>
      <c r="C62" s="88"/>
      <c r="D62" s="88"/>
      <c r="E62" s="165"/>
      <c r="F62" s="88"/>
    </row>
    <row r="63" spans="1:6" s="40" customFormat="1" ht="57.5" x14ac:dyDescent="0.25">
      <c r="A63" s="161" t="s">
        <v>87</v>
      </c>
      <c r="B63" s="88"/>
      <c r="C63" s="88"/>
      <c r="D63" s="88"/>
      <c r="E63" s="165"/>
      <c r="F63" s="88"/>
    </row>
    <row r="64" spans="1:6" s="40" customFormat="1" x14ac:dyDescent="0.25"/>
    <row r="65" s="40" customFormat="1" x14ac:dyDescent="0.25"/>
  </sheetData>
  <mergeCells count="1">
    <mergeCell ref="A1:F1"/>
  </mergeCells>
  <hyperlinks>
    <hyperlink ref="E43" r:id="rId1"/>
    <hyperlink ref="E34" r:id="rId2"/>
  </hyperlinks>
  <pageMargins left="0.7" right="0.7" top="0.75" bottom="0.75" header="0.3" footer="0.3"/>
  <pageSetup paperSize="9" scale="63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52"/>
  <sheetViews>
    <sheetView topLeftCell="A42" zoomScaleNormal="100" zoomScaleSheetLayoutView="100" workbookViewId="0">
      <selection activeCell="C80" sqref="C80"/>
    </sheetView>
  </sheetViews>
  <sheetFormatPr defaultRowHeight="12.5" x14ac:dyDescent="0.25"/>
  <cols>
    <col min="1" max="1" width="40.453125" style="40" customWidth="1"/>
    <col min="2" max="2" width="24.26953125" style="91" customWidth="1"/>
    <col min="3" max="4" width="24.26953125" style="88" customWidth="1"/>
  </cols>
  <sheetData>
    <row r="1" spans="1:4" ht="41.25" customHeight="1" x14ac:dyDescent="0.25">
      <c r="A1" s="339" t="s">
        <v>210</v>
      </c>
      <c r="B1" s="340"/>
      <c r="C1" s="340"/>
      <c r="D1" s="340"/>
    </row>
    <row r="2" spans="1:4" ht="26" x14ac:dyDescent="0.25">
      <c r="A2" s="329" t="s">
        <v>31</v>
      </c>
      <c r="B2" s="83" t="s">
        <v>4</v>
      </c>
      <c r="C2" s="83" t="s">
        <v>7</v>
      </c>
      <c r="D2" s="83" t="s">
        <v>211</v>
      </c>
    </row>
    <row r="3" spans="1:4" ht="13" x14ac:dyDescent="0.25">
      <c r="A3" s="329" t="s">
        <v>30</v>
      </c>
      <c r="B3" s="83"/>
      <c r="C3" s="83"/>
      <c r="D3" s="83"/>
    </row>
    <row r="4" spans="1:4" x14ac:dyDescent="0.25">
      <c r="A4" s="170" t="str">
        <f>NieStac!C14</f>
        <v>Semestr 1:</v>
      </c>
      <c r="B4" s="169"/>
      <c r="C4" s="149"/>
      <c r="D4" s="149"/>
    </row>
    <row r="5" spans="1:4" x14ac:dyDescent="0.25">
      <c r="A5" s="170" t="str">
        <f>NieStac!C15</f>
        <v>Moduł kształcenia</v>
      </c>
      <c r="B5" s="169"/>
      <c r="C5" s="149"/>
      <c r="D5" s="149"/>
    </row>
    <row r="6" spans="1:4" ht="17.25" customHeight="1" x14ac:dyDescent="0.25">
      <c r="A6" s="249" t="str">
        <f>NieStac!C16</f>
        <v>Sieci komputerowe</v>
      </c>
      <c r="B6" s="327" t="str">
        <f>CONCATENATE(IF(ISERR(FIND(Opis_efektow_inz!$D$5,NieStac!$R16))=FALSE,Opis_efektow_inz!$D$5,""),IF(ISERR(FIND(Opis_efektow_inz!$D$5,NieStac!$R16))=FALSE,", ",""),IF(ISERR(FIND(Opis_efektow_inz!$D$6,NieStac!$R16))=FALSE,Opis_efektow_inz!$D$6,""),IF(ISERR(FIND(Opis_efektow_inz!$D$6,NieStac!$R16))=FALSE,", ",""),IF(ISERR(FIND(Opis_efektow_inz!$D$7,NieStac!$R16))=FALSE,Opis_efektow_inz!$D$7,""),IF(ISERR(FIND(Opis_efektow_inz!$D$7,NieStac!$R16))=FALSE,", ",""))</f>
        <v xml:space="preserve">K2st_W6, </v>
      </c>
      <c r="C6" s="218" t="str">
        <f>CONCATENATE(IF(ISERR(FIND(Opis_efektow_inz!$D$9,NieStac!$S16))=FALSE,Opis_efektow_inz!$D$9,""),IF(ISERR(FIND(Opis_efektow_inz!$D$9,NieStac!$S16))=FALSE,", 
",""),IF(ISERR(FIND(Opis_efektow_inz!$D$10,NieStac!$S16))=FALSE,Opis_efektow_inz!$D$10,""),IF(ISERR(FIND(Opis_efektow_inz!$D$10,NieStac!$S16))=FALSE,", ",""),IF(ISERR(FIND(Opis_efektow_inz!$D$11,NieStac!$S16))=FALSE,Opis_efektow_inz!$D$11,""),IF(ISERR(FIND(Opis_efektow_inz!$D$11,NieStac!$S16))=FALSE,", ",""),IF(ISERR(FIND(Opis_efektow_inz!$D$12,NieStac!$S16))=FALSE,Opis_efektow_inz!$D$12,""),IF(ISERR(FIND(Opis_efektow_inz!$D$12,NieStac!$S16))=FALSE,", ",""),IF(ISERR(FIND(Opis_efektow_inz!$D$13,NieStac!$S16))=FALSE,Opis_efektow_inz!$D$13,""),IF(ISERR(FIND(Opis_efektow_inz!$D$13,NieStac!$S16))=FALSE,", ",""),IF(ISERR(FIND(Opis_efektow_inz!$D$14,NieStac!$S16))=FALSE,Opis_efektow_inz!$D$14,""),IF(ISERR(FIND(Opis_efektow_inz!$D$14,NieStac!$S16))=FALSE,", ",""),IF(ISERR(FIND(Opis_efektow_inz!$D$15,NieStac!$S16))=FALSE,Opis_efektow_inz!$D$15,""),IF(ISERR(FIND(Opis_efektow_inz!$D$15,NieStac!$S16))=FALSE,", ",""),IF(ISERR(FIND(Opis_efektow_inz!$D$16,NieStac!$S16))=FALSE,Opis_efektow_inz!$D$16,""),IF(ISERR(FIND(Opis_efektow_inz!$D$16,NieStac!$S16))=FALSE,", ",""),IF(ISERR(FIND(Opis_efektow_inz!$D$17,NieStac!$S16))=FALSE,Opis_efektow_inz!$D$19,""),IF(ISERR(FIND(Opis_efektow_inz!$D$17,NieStac!$S16))=FALSE,", ",""))</f>
        <v xml:space="preserve">K2st_U6, , </v>
      </c>
      <c r="D6" s="218" t="s">
        <v>212</v>
      </c>
    </row>
    <row r="7" spans="1:4" x14ac:dyDescent="0.25">
      <c r="A7" s="250" t="str">
        <f>NieStac!C17</f>
        <v>Zaawansowane technologie baz danych</v>
      </c>
      <c r="B7" s="149" t="str">
        <f>CONCATENATE(IF(ISERR(FIND(Opis_efektow_inz!$D$5,NieStac!$R17))=FALSE,Opis_efektow_inz!$D$5,""),IF(ISERR(FIND(Opis_efektow_inz!$D$5,NieStac!$R17))=FALSE,", ",""),IF(ISERR(FIND(Opis_efektow_inz!$D$6,NieStac!$R17))=FALSE,Opis_efektow_inz!$D$6,""),IF(ISERR(FIND(Opis_efektow_inz!$D$6,NieStac!$R17))=FALSE,", ",""),IF(ISERR(FIND(Opis_efektow_inz!$D$7,NieStac!$R17))=FALSE,Opis_efektow_inz!$D$7,""),IF(ISERR(FIND(Opis_efektow_inz!$D$7,NieStac!$R17))=FALSE,", ",""))</f>
        <v xml:space="preserve">K2st_W5, K2st_W6, </v>
      </c>
      <c r="C7" s="149" t="str">
        <f>CONCATENATE(IF(ISERR(FIND(Opis_efektow_inz!$D$9,NieStac!$S17))=FALSE,Opis_efektow_inz!$D$9,""),IF(ISERR(FIND(Opis_efektow_inz!$D$9,NieStac!$S17))=FALSE,", 
",""),IF(ISERR(FIND(Opis_efektow_inz!$D$10,NieStac!$S17))=FALSE,Opis_efektow_inz!$D$10,""),IF(ISERR(FIND(Opis_efektow_inz!$D$10,NieStac!$S17))=FALSE,", ",""),IF(ISERR(FIND(Opis_efektow_inz!$D$11,NieStac!$S17))=FALSE,Opis_efektow_inz!$D$11,""),IF(ISERR(FIND(Opis_efektow_inz!$D$11,NieStac!$S17))=FALSE,", ",""),IF(ISERR(FIND(Opis_efektow_inz!$D$12,NieStac!$S17))=FALSE,Opis_efektow_inz!$D$12,""),IF(ISERR(FIND(Opis_efektow_inz!$D$12,NieStac!$S17))=FALSE,", ",""),IF(ISERR(FIND(Opis_efektow_inz!$D$13,NieStac!$S17))=FALSE,Opis_efektow_inz!$D$13,""),IF(ISERR(FIND(Opis_efektow_inz!$D$13,NieStac!$S17))=FALSE,", ",""),IF(ISERR(FIND(Opis_efektow_inz!$D$14,NieStac!$S17))=FALSE,Opis_efektow_inz!$D$14,""),IF(ISERR(FIND(Opis_efektow_inz!$D$14,NieStac!$S17))=FALSE,", ",""),IF(ISERR(FIND(Opis_efektow_inz!$D$15,NieStac!$S17))=FALSE,Opis_efektow_inz!$D$15,""),IF(ISERR(FIND(Opis_efektow_inz!$D$15,NieStac!$S17))=FALSE,", ",""),IF(ISERR(FIND(Opis_efektow_inz!$D$16,NieStac!$S17))=FALSE,Opis_efektow_inz!$D$16,""),IF(ISERR(FIND(Opis_efektow_inz!$D$16,NieStac!$S17))=FALSE,", ",""),IF(ISERR(FIND(Opis_efektow_inz!$D$17,NieStac!$S17))=FALSE,Opis_efektow_inz!$D$19,""),IF(ISERR(FIND(Opis_efektow_inz!$D$17,NieStac!$S17))=FALSE,", ",""))</f>
        <v xml:space="preserve">K2st_U4, K2st_U5, K2st_U6, </v>
      </c>
      <c r="D7" s="149" t="s">
        <v>212</v>
      </c>
    </row>
    <row r="8" spans="1:4" x14ac:dyDescent="0.25">
      <c r="A8" s="250" t="str">
        <f>NieStac!C18</f>
        <v>Programowanie aplikacji internetowych</v>
      </c>
      <c r="B8" s="149" t="str">
        <f>CONCATENATE(IF(ISERR(FIND(Opis_efektow_inz!$D$5,NieStac!$R18))=FALSE,Opis_efektow_inz!$D$5,""),IF(ISERR(FIND(Opis_efektow_inz!$D$5,NieStac!$R18))=FALSE,", ",""),IF(ISERR(FIND(Opis_efektow_inz!$D$6,NieStac!$R18))=FALSE,Opis_efektow_inz!$D$6,""),IF(ISERR(FIND(Opis_efektow_inz!$D$6,NieStac!$R18))=FALSE,", ",""),IF(ISERR(FIND(Opis_efektow_inz!$D$7,NieStac!$R18))=FALSE,Opis_efektow_inz!$D$7,""),IF(ISERR(FIND(Opis_efektow_inz!$D$7,NieStac!$R18))=FALSE,", ",""))</f>
        <v xml:space="preserve">K2st_W5, K2st_W6, </v>
      </c>
      <c r="C8" s="149" t="str">
        <f>CONCATENATE(IF(ISERR(FIND(Opis_efektow_inz!$D$9,NieStac!$S18))=FALSE,Opis_efektow_inz!$D$9,""),IF(ISERR(FIND(Opis_efektow_inz!$D$9,NieStac!$S18))=FALSE,", 
",""),IF(ISERR(FIND(Opis_efektow_inz!$D$10,NieStac!$S18))=FALSE,Opis_efektow_inz!$D$10,""),IF(ISERR(FIND(Opis_efektow_inz!$D$10,NieStac!$S18))=FALSE,", ",""),IF(ISERR(FIND(Opis_efektow_inz!$D$11,NieStac!$S18))=FALSE,Opis_efektow_inz!$D$11,""),IF(ISERR(FIND(Opis_efektow_inz!$D$11,NieStac!$S18))=FALSE,", ",""),IF(ISERR(FIND(Opis_efektow_inz!$D$12,NieStac!$S18))=FALSE,Opis_efektow_inz!$D$12,""),IF(ISERR(FIND(Opis_efektow_inz!$D$12,NieStac!$S18))=FALSE,", ",""),IF(ISERR(FIND(Opis_efektow_inz!$D$13,NieStac!$S18))=FALSE,Opis_efektow_inz!$D$13,""),IF(ISERR(FIND(Opis_efektow_inz!$D$13,NieStac!$S18))=FALSE,", ",""),IF(ISERR(FIND(Opis_efektow_inz!$D$14,NieStac!$S18))=FALSE,Opis_efektow_inz!$D$14,""),IF(ISERR(FIND(Opis_efektow_inz!$D$14,NieStac!$S18))=FALSE,", ",""),IF(ISERR(FIND(Opis_efektow_inz!$D$15,NieStac!$S18))=FALSE,Opis_efektow_inz!$D$15,""),IF(ISERR(FIND(Opis_efektow_inz!$D$15,NieStac!$S18))=FALSE,", ",""),IF(ISERR(FIND(Opis_efektow_inz!$D$16,NieStac!$S18))=FALSE,Opis_efektow_inz!$D$16,""),IF(ISERR(FIND(Opis_efektow_inz!$D$16,NieStac!$S18))=FALSE,", ",""),IF(ISERR(FIND(Opis_efektow_inz!$D$17,NieStac!$S18))=FALSE,Opis_efektow_inz!$D$19,""),IF(ISERR(FIND(Opis_efektow_inz!$D$17,NieStac!$S18))=FALSE,", ",""))</f>
        <v xml:space="preserve">K2st_U4, K2st_U5, K2st_U6, </v>
      </c>
      <c r="D8" s="149" t="s">
        <v>212</v>
      </c>
    </row>
    <row r="9" spans="1:4" ht="37.5" x14ac:dyDescent="0.25">
      <c r="A9" s="250" t="str">
        <f>NieStac!C19</f>
        <v>Ocena efektywności systemów komputerowych</v>
      </c>
      <c r="B9" s="149" t="str">
        <f>CONCATENATE(IF(ISERR(FIND(Opis_efektow_inz!$D$5,NieStac!$R19))=FALSE,Opis_efektow_inz!$D$5,""),IF(ISERR(FIND(Opis_efektow_inz!$D$5,NieStac!$R19))=FALSE,", ",""),IF(ISERR(FIND(Opis_efektow_inz!$D$6,NieStac!$R19))=FALSE,Opis_efektow_inz!$D$6,""),IF(ISERR(FIND(Opis_efektow_inz!$D$6,NieStac!$R19))=FALSE,", ",""),IF(ISERR(FIND(Opis_efektow_inz!$D$7,NieStac!$R19))=FALSE,Opis_efektow_inz!$D$7,""),IF(ISERR(FIND(Opis_efektow_inz!$D$7,NieStac!$R19))=FALSE,", ",""))</f>
        <v xml:space="preserve">K2st_W5, K2st_W6, </v>
      </c>
      <c r="C9" s="149" t="str">
        <f>CONCATENATE(IF(ISERR(FIND(Opis_efektow_inz!$D$9,NieStac!$S19))=FALSE,Opis_efektow_inz!$D$9,""),IF(ISERR(FIND(Opis_efektow_inz!$D$9,NieStac!$S19))=FALSE,", 
",""),IF(ISERR(FIND(Opis_efektow_inz!$D$10,NieStac!$S19))=FALSE,Opis_efektow_inz!$D$10,""),IF(ISERR(FIND(Opis_efektow_inz!$D$10,NieStac!$S19))=FALSE,", ",""),IF(ISERR(FIND(Opis_efektow_inz!$D$11,NieStac!$S19))=FALSE,Opis_efektow_inz!$D$11,""),IF(ISERR(FIND(Opis_efektow_inz!$D$11,NieStac!$S19))=FALSE,", ",""),IF(ISERR(FIND(Opis_efektow_inz!$D$12,NieStac!$S19))=FALSE,Opis_efektow_inz!$D$12,""),IF(ISERR(FIND(Opis_efektow_inz!$D$12,NieStac!$S19))=FALSE,", ",""),IF(ISERR(FIND(Opis_efektow_inz!$D$13,NieStac!$S19))=FALSE,Opis_efektow_inz!$D$13,""),IF(ISERR(FIND(Opis_efektow_inz!$D$13,NieStac!$S19))=FALSE,", ",""),IF(ISERR(FIND(Opis_efektow_inz!$D$14,NieStac!$S19))=FALSE,Opis_efektow_inz!$D$14,""),IF(ISERR(FIND(Opis_efektow_inz!$D$14,NieStac!$S19))=FALSE,", ",""),IF(ISERR(FIND(Opis_efektow_inz!$D$15,NieStac!$S19))=FALSE,Opis_efektow_inz!$D$15,""),IF(ISERR(FIND(Opis_efektow_inz!$D$15,NieStac!$S19))=FALSE,", ",""),IF(ISERR(FIND(Opis_efektow_inz!$D$16,NieStac!$S19))=FALSE,Opis_efektow_inz!$D$16,""),IF(ISERR(FIND(Opis_efektow_inz!$D$16,NieStac!$S19))=FALSE,", ",""),IF(ISERR(FIND(Opis_efektow_inz!$D$17,NieStac!$S19))=FALSE,Opis_efektow_inz!$D$19,""),IF(ISERR(FIND(Opis_efektow_inz!$D$17,NieStac!$S19))=FALSE,", ",""))</f>
        <v xml:space="preserve">K2st_U3, 
K2st_U4, K2st_U5, K2st_U6, K2st_U8, K2st_U9, </v>
      </c>
      <c r="D9" s="149" t="s">
        <v>212</v>
      </c>
    </row>
    <row r="10" spans="1:4" ht="24.75" customHeight="1" x14ac:dyDescent="0.25">
      <c r="A10" s="250" t="str">
        <f>NieStac!C20</f>
        <v>Systemy zarządzania treścią</v>
      </c>
      <c r="B10" s="149" t="str">
        <f>CONCATENATE(IF(ISERR(FIND(Opis_efektow_inz!$D$5,NieStac!$R20))=FALSE,Opis_efektow_inz!$D$5,""),IF(ISERR(FIND(Opis_efektow_inz!$D$5,NieStac!$R20))=FALSE,", ",""),IF(ISERR(FIND(Opis_efektow_inz!$D$6,NieStac!$R20))=FALSE,Opis_efektow_inz!$D$6,""),IF(ISERR(FIND(Opis_efektow_inz!$D$6,NieStac!$R20))=FALSE,", ",""),IF(ISERR(FIND(Opis_efektow_inz!$D$7,NieStac!$R20))=FALSE,Opis_efektow_inz!$D$7,""),IF(ISERR(FIND(Opis_efektow_inz!$D$7,NieStac!$R20))=FALSE,", ",""))</f>
        <v xml:space="preserve">K2st_W5, K2st_W6, </v>
      </c>
      <c r="C10" s="149" t="str">
        <f>CONCATENATE(IF(ISERR(FIND(Opis_efektow_inz!$D$9,NieStac!$S20))=FALSE,Opis_efektow_inz!$D$9,""),IF(ISERR(FIND(Opis_efektow_inz!$D$9,NieStac!$S20))=FALSE,", 
",""),IF(ISERR(FIND(Opis_efektow_inz!$D$10,NieStac!$S20))=FALSE,Opis_efektow_inz!$D$10,""),IF(ISERR(FIND(Opis_efektow_inz!$D$10,NieStac!$S20))=FALSE,", ",""),IF(ISERR(FIND(Opis_efektow_inz!$D$11,NieStac!$S20))=FALSE,Opis_efektow_inz!$D$11,""),IF(ISERR(FIND(Opis_efektow_inz!$D$11,NieStac!$S20))=FALSE,", ",""),IF(ISERR(FIND(Opis_efektow_inz!$D$12,NieStac!$S20))=FALSE,Opis_efektow_inz!$D$12,""),IF(ISERR(FIND(Opis_efektow_inz!$D$12,NieStac!$S20))=FALSE,", ",""),IF(ISERR(FIND(Opis_efektow_inz!$D$13,NieStac!$S20))=FALSE,Opis_efektow_inz!$D$13,""),IF(ISERR(FIND(Opis_efektow_inz!$D$13,NieStac!$S20))=FALSE,", ",""),IF(ISERR(FIND(Opis_efektow_inz!$D$14,NieStac!$S20))=FALSE,Opis_efektow_inz!$D$14,""),IF(ISERR(FIND(Opis_efektow_inz!$D$14,NieStac!$S20))=FALSE,", ",""),IF(ISERR(FIND(Opis_efektow_inz!$D$15,NieStac!$S20))=FALSE,Opis_efektow_inz!$D$15,""),IF(ISERR(FIND(Opis_efektow_inz!$D$15,NieStac!$S20))=FALSE,", ",""),IF(ISERR(FIND(Opis_efektow_inz!$D$16,NieStac!$S20))=FALSE,Opis_efektow_inz!$D$16,""),IF(ISERR(FIND(Opis_efektow_inz!$D$16,NieStac!$S20))=FALSE,", ",""),IF(ISERR(FIND(Opis_efektow_inz!$D$17,NieStac!$S20))=FALSE,Opis_efektow_inz!$D$19,""),IF(ISERR(FIND(Opis_efektow_inz!$D$17,NieStac!$S20))=FALSE,", ",""))</f>
        <v xml:space="preserve">K2st_U5, K2st_U6, </v>
      </c>
      <c r="D10" s="149" t="s">
        <v>212</v>
      </c>
    </row>
    <row r="11" spans="1:4" x14ac:dyDescent="0.25">
      <c r="A11" s="250" t="str">
        <f>NieStac!C21</f>
        <v>Język angielski</v>
      </c>
      <c r="B11" s="149" t="str">
        <f>CONCATENATE(IF(ISERR(FIND(Opis_efektow_inz!$D$5,NieStac!$R21))=FALSE,Opis_efektow_inz!$D$5,""),IF(ISERR(FIND(Opis_efektow_inz!$D$5,NieStac!$R21))=FALSE,", ",""),IF(ISERR(FIND(Opis_efektow_inz!$D$6,NieStac!$R21))=FALSE,Opis_efektow_inz!$D$6,""),IF(ISERR(FIND(Opis_efektow_inz!$D$6,NieStac!$R21))=FALSE,", ",""),IF(ISERR(FIND(Opis_efektow_inz!$D$7,NieStac!$R21))=FALSE,Opis_efektow_inz!$D$7,""),IF(ISERR(FIND(Opis_efektow_inz!$D$7,NieStac!$R21))=FALSE,", ",""))</f>
        <v/>
      </c>
      <c r="C11" s="149" t="str">
        <f>CONCATENATE(IF(ISERR(FIND(Opis_efektow_inz!$D$9,NieStac!$S21))=FALSE,Opis_efektow_inz!$D$9,""),IF(ISERR(FIND(Opis_efektow_inz!$D$9,NieStac!$S21))=FALSE,", 
",""),IF(ISERR(FIND(Opis_efektow_inz!$D$10,NieStac!$S21))=FALSE,Opis_efektow_inz!$D$10,""),IF(ISERR(FIND(Opis_efektow_inz!$D$10,NieStac!$S21))=FALSE,", ",""),IF(ISERR(FIND(Opis_efektow_inz!$D$11,NieStac!$S21))=FALSE,Opis_efektow_inz!$D$11,""),IF(ISERR(FIND(Opis_efektow_inz!$D$11,NieStac!$S21))=FALSE,", ",""),IF(ISERR(FIND(Opis_efektow_inz!$D$12,NieStac!$S21))=FALSE,Opis_efektow_inz!$D$12,""),IF(ISERR(FIND(Opis_efektow_inz!$D$12,NieStac!$S21))=FALSE,", ",""),IF(ISERR(FIND(Opis_efektow_inz!$D$13,NieStac!$S21))=FALSE,Opis_efektow_inz!$D$13,""),IF(ISERR(FIND(Opis_efektow_inz!$D$13,NieStac!$S21))=FALSE,", ",""),IF(ISERR(FIND(Opis_efektow_inz!$D$14,NieStac!$S21))=FALSE,Opis_efektow_inz!$D$14,""),IF(ISERR(FIND(Opis_efektow_inz!$D$14,NieStac!$S21))=FALSE,", ",""),IF(ISERR(FIND(Opis_efektow_inz!$D$15,NieStac!$S21))=FALSE,Opis_efektow_inz!$D$15,""),IF(ISERR(FIND(Opis_efektow_inz!$D$15,NieStac!$S21))=FALSE,", ",""),IF(ISERR(FIND(Opis_efektow_inz!$D$16,NieStac!$S21))=FALSE,Opis_efektow_inz!$D$16,""),IF(ISERR(FIND(Opis_efektow_inz!$D$16,NieStac!$S21))=FALSE,", ",""),IF(ISERR(FIND(Opis_efektow_inz!$D$17,NieStac!$S21))=FALSE,Opis_efektow_inz!$D$19,""),IF(ISERR(FIND(Opis_efektow_inz!$D$17,NieStac!$S21))=FALSE,", ",""))</f>
        <v/>
      </c>
      <c r="D11" s="149"/>
    </row>
    <row r="12" spans="1:4" ht="26.25" customHeight="1" x14ac:dyDescent="0.25">
      <c r="A12" s="250" t="str">
        <f>NieStac!C22</f>
        <v>Podstawowe szkolenie z zakresu BHP</v>
      </c>
      <c r="B12" s="149" t="str">
        <f>CONCATENATE(IF(ISERR(FIND(Opis_efektow_inz!$D$5,NieStac!$R22))=FALSE,Opis_efektow_inz!$D$5,""),IF(ISERR(FIND(Opis_efektow_inz!$D$5,NieStac!$R22))=FALSE,", ",""),IF(ISERR(FIND(Opis_efektow_inz!$D$6,NieStac!$R22))=FALSE,Opis_efektow_inz!$D$6,""),IF(ISERR(FIND(Opis_efektow_inz!$D$6,NieStac!$R22))=FALSE,", ",""),IF(ISERR(FIND(Opis_efektow_inz!$D$7,NieStac!$R22))=FALSE,Opis_efektow_inz!$D$7,""),IF(ISERR(FIND(Opis_efektow_inz!$D$7,NieStac!$R22))=FALSE,", ",""))</f>
        <v/>
      </c>
      <c r="C12" s="149" t="str">
        <f>CONCATENATE(IF(ISERR(FIND(Opis_efektow_inz!$D$9,NieStac!$S22))=FALSE,Opis_efektow_inz!$D$9,""),IF(ISERR(FIND(Opis_efektow_inz!$D$9,NieStac!$S22))=FALSE,", 
",""),IF(ISERR(FIND(Opis_efektow_inz!$D$10,NieStac!$S22))=FALSE,Opis_efektow_inz!$D$10,""),IF(ISERR(FIND(Opis_efektow_inz!$D$10,NieStac!$S22))=FALSE,", ",""),IF(ISERR(FIND(Opis_efektow_inz!$D$11,NieStac!$S22))=FALSE,Opis_efektow_inz!$D$11,""),IF(ISERR(FIND(Opis_efektow_inz!$D$11,NieStac!$S22))=FALSE,", ",""),IF(ISERR(FIND(Opis_efektow_inz!$D$12,NieStac!$S22))=FALSE,Opis_efektow_inz!$D$12,""),IF(ISERR(FIND(Opis_efektow_inz!$D$12,NieStac!$S22))=FALSE,", ",""),IF(ISERR(FIND(Opis_efektow_inz!$D$13,NieStac!$S22))=FALSE,Opis_efektow_inz!$D$13,""),IF(ISERR(FIND(Opis_efektow_inz!$D$13,NieStac!$S22))=FALSE,", ",""),IF(ISERR(FIND(Opis_efektow_inz!$D$14,NieStac!$S22))=FALSE,Opis_efektow_inz!$D$14,""),IF(ISERR(FIND(Opis_efektow_inz!$D$14,NieStac!$S22))=FALSE,", ",""),IF(ISERR(FIND(Opis_efektow_inz!$D$15,NieStac!$S22))=FALSE,Opis_efektow_inz!$D$15,""),IF(ISERR(FIND(Opis_efektow_inz!$D$15,NieStac!$S22))=FALSE,", ",""),IF(ISERR(FIND(Opis_efektow_inz!$D$16,NieStac!$S22))=FALSE,Opis_efektow_inz!$D$16,""),IF(ISERR(FIND(Opis_efektow_inz!$D$16,NieStac!$S22))=FALSE,", ",""),IF(ISERR(FIND(Opis_efektow_inz!$D$17,NieStac!$S22))=FALSE,Opis_efektow_inz!$D$19,""),IF(ISERR(FIND(Opis_efektow_inz!$D$17,NieStac!$S22))=FALSE,", ",""))</f>
        <v xml:space="preserve">K2st_U5, </v>
      </c>
      <c r="D12" s="149" t="s">
        <v>216</v>
      </c>
    </row>
    <row r="13" spans="1:4" x14ac:dyDescent="0.25">
      <c r="A13" s="250" t="str">
        <f>NieStac!C23</f>
        <v>Zarządzanie projektami</v>
      </c>
      <c r="B13" s="149" t="str">
        <f>CONCATENATE(IF(ISERR(FIND(Opis_efektow_inz!$D$5,NieStac!$R23))=FALSE,Opis_efektow_inz!$D$5,""),IF(ISERR(FIND(Opis_efektow_inz!$D$5,NieStac!$R23))=FALSE,", ",""),IF(ISERR(FIND(Opis_efektow_inz!$D$6,NieStac!$R23))=FALSE,Opis_efektow_inz!$D$6,""),IF(ISERR(FIND(Opis_efektow_inz!$D$6,NieStac!$R23))=FALSE,", ",""),IF(ISERR(FIND(Opis_efektow_inz!$D$7,NieStac!$R23))=FALSE,Opis_efektow_inz!$D$7,""),IF(ISERR(FIND(Opis_efektow_inz!$D$7,NieStac!$R23))=FALSE,", ",""))</f>
        <v xml:space="preserve">K2st_W5, </v>
      </c>
      <c r="C13" s="149" t="str">
        <f>CONCATENATE(IF(ISERR(FIND(Opis_efektow_inz!$D$9,NieStac!$S23))=FALSE,Opis_efektow_inz!$D$9,""),IF(ISERR(FIND(Opis_efektow_inz!$D$9,NieStac!$S23))=FALSE,", 
",""),IF(ISERR(FIND(Opis_efektow_inz!$D$10,NieStac!$S23))=FALSE,Opis_efektow_inz!$D$10,""),IF(ISERR(FIND(Opis_efektow_inz!$D$10,NieStac!$S23))=FALSE,", ",""),IF(ISERR(FIND(Opis_efektow_inz!$D$11,NieStac!$S23))=FALSE,Opis_efektow_inz!$D$11,""),IF(ISERR(FIND(Opis_efektow_inz!$D$11,NieStac!$S23))=FALSE,", ",""),IF(ISERR(FIND(Opis_efektow_inz!$D$12,NieStac!$S23))=FALSE,Opis_efektow_inz!$D$12,""),IF(ISERR(FIND(Opis_efektow_inz!$D$12,NieStac!$S23))=FALSE,", ",""),IF(ISERR(FIND(Opis_efektow_inz!$D$13,NieStac!$S23))=FALSE,Opis_efektow_inz!$D$13,""),IF(ISERR(FIND(Opis_efektow_inz!$D$13,NieStac!$S23))=FALSE,", ",""),IF(ISERR(FIND(Opis_efektow_inz!$D$14,NieStac!$S23))=FALSE,Opis_efektow_inz!$D$14,""),IF(ISERR(FIND(Opis_efektow_inz!$D$14,NieStac!$S23))=FALSE,", ",""),IF(ISERR(FIND(Opis_efektow_inz!$D$15,NieStac!$S23))=FALSE,Opis_efektow_inz!$D$15,""),IF(ISERR(FIND(Opis_efektow_inz!$D$15,NieStac!$S23))=FALSE,", ",""),IF(ISERR(FIND(Opis_efektow_inz!$D$16,NieStac!$S23))=FALSE,Opis_efektow_inz!$D$16,""),IF(ISERR(FIND(Opis_efektow_inz!$D$16,NieStac!$S23))=FALSE,", ",""),IF(ISERR(FIND(Opis_efektow_inz!$D$17,NieStac!$S23))=FALSE,Opis_efektow_inz!$D$19,""),IF(ISERR(FIND(Opis_efektow_inz!$D$17,NieStac!$S23))=FALSE,", ",""))</f>
        <v xml:space="preserve">K2st_U5, K2st_U7, </v>
      </c>
      <c r="D13" s="149" t="s">
        <v>212</v>
      </c>
    </row>
    <row r="14" spans="1:4" hidden="1" x14ac:dyDescent="0.25">
      <c r="A14" s="250">
        <f>NieStac!C24</f>
        <v>0</v>
      </c>
      <c r="B14" s="149" t="str">
        <f>CONCATENATE(IF(ISERR(FIND(Opis_efektow_inz!$D$5,NieStac!$R24))=FALSE,Opis_efektow_inz!$D$5,""),IF(ISERR(FIND(Opis_efektow_inz!$D$5,NieStac!$R24))=FALSE,", ",""),IF(ISERR(FIND(Opis_efektow_inz!$D$6,NieStac!$R24))=FALSE,Opis_efektow_inz!$D$6,""),IF(ISERR(FIND(Opis_efektow_inz!$D$6,NieStac!$R24))=FALSE,", ",""),IF(ISERR(FIND(Opis_efektow_inz!$D$7,NieStac!$R24))=FALSE,Opis_efektow_inz!$D$7,""),IF(ISERR(FIND(Opis_efektow_inz!$D$7,NieStac!$R24))=FALSE,", ",""))</f>
        <v/>
      </c>
      <c r="C14" s="149" t="str">
        <f>CONCATENATE(IF(ISERR(FIND(Opis_efektow_inz!$D$9,NieStac!$S24))=FALSE,Opis_efektow_inz!$D$9,""),IF(ISERR(FIND(Opis_efektow_inz!$D$9,NieStac!$S24))=FALSE,", 
",""),IF(ISERR(FIND(Opis_efektow_inz!$D$10,NieStac!$S24))=FALSE,Opis_efektow_inz!$D$10,""),IF(ISERR(FIND(Opis_efektow_inz!$D$10,NieStac!$S24))=FALSE,", ",""),IF(ISERR(FIND(Opis_efektow_inz!$D$11,NieStac!$S24))=FALSE,Opis_efektow_inz!$D$11,""),IF(ISERR(FIND(Opis_efektow_inz!$D$11,NieStac!$S24))=FALSE,", ",""),IF(ISERR(FIND(Opis_efektow_inz!$D$12,NieStac!$S24))=FALSE,Opis_efektow_inz!$D$12,""),IF(ISERR(FIND(Opis_efektow_inz!$D$12,NieStac!$S24))=FALSE,", ",""),IF(ISERR(FIND(Opis_efektow_inz!$D$13,NieStac!$S24))=FALSE,Opis_efektow_inz!$D$13,""),IF(ISERR(FIND(Opis_efektow_inz!$D$13,NieStac!$S24))=FALSE,", ",""),IF(ISERR(FIND(Opis_efektow_inz!$D$14,NieStac!$S24))=FALSE,Opis_efektow_inz!$D$14,""),IF(ISERR(FIND(Opis_efektow_inz!$D$14,NieStac!$S24))=FALSE,", ",""),IF(ISERR(FIND(Opis_efektow_inz!$D$15,NieStac!$S24))=FALSE,Opis_efektow_inz!$D$15,""),IF(ISERR(FIND(Opis_efektow_inz!$D$15,NieStac!$S24))=FALSE,", ",""),IF(ISERR(FIND(Opis_efektow_inz!$D$16,NieStac!$S24))=FALSE,Opis_efektow_inz!$D$16,""),IF(ISERR(FIND(Opis_efektow_inz!$D$16,NieStac!$S24))=FALSE,", ",""),IF(ISERR(FIND(Opis_efektow_inz!$D$17,NieStac!$S24))=FALSE,Opis_efektow_inz!$D$19,""),IF(ISERR(FIND(Opis_efektow_inz!$D$17,NieStac!$S24))=FALSE,", ",""))</f>
        <v/>
      </c>
      <c r="D14" s="149" t="str">
        <f>CONCATENATE(IF(ISERR(FIND(Opis_efektow_inz!#REF!,NieStac!$T25))=FALSE,Opis_efektow_inz!#REF!,""),IF(ISERR(FIND(Opis_efektow_inz!#REF!,NieStac!$T25))=FALSE,", ",""),IF(ISERR(FIND(Opis_efektow_inz!#REF!,NieStac!$T25))=FALSE,Opis_efektow_inz!#REF!,""),IF(ISERR(FIND(Opis_efektow_inz!#REF!,NieStac!$T25))=FALSE,", ",""))</f>
        <v/>
      </c>
    </row>
    <row r="15" spans="1:4" hidden="1" x14ac:dyDescent="0.25">
      <c r="A15" s="250">
        <f>NieStac!C25</f>
        <v>0</v>
      </c>
      <c r="B15" s="149" t="str">
        <f>CONCATENATE(IF(ISERR(FIND(Opis_efektow_inz!$D$5,NieStac!$R25))=FALSE,Opis_efektow_inz!$D$5,""),IF(ISERR(FIND(Opis_efektow_inz!$D$5,NieStac!$R25))=FALSE,", ",""),IF(ISERR(FIND(Opis_efektow_inz!$D$6,NieStac!$R25))=FALSE,Opis_efektow_inz!$D$6,""),IF(ISERR(FIND(Opis_efektow_inz!$D$6,NieStac!$R25))=FALSE,", ",""),IF(ISERR(FIND(Opis_efektow_inz!$D$7,NieStac!$R25))=FALSE,Opis_efektow_inz!$D$7,""),IF(ISERR(FIND(Opis_efektow_inz!$D$7,NieStac!$R25))=FALSE,", ",""))</f>
        <v/>
      </c>
      <c r="C15" s="149" t="str">
        <f>CONCATENATE(IF(ISERR(FIND(Opis_efektow_inz!$D$9,NieStac!$S25))=FALSE,Opis_efektow_inz!$D$9,""),IF(ISERR(FIND(Opis_efektow_inz!$D$9,NieStac!$S25))=FALSE,", 
",""),IF(ISERR(FIND(Opis_efektow_inz!$D$10,NieStac!$S25))=FALSE,Opis_efektow_inz!$D$10,""),IF(ISERR(FIND(Opis_efektow_inz!$D$10,NieStac!$S25))=FALSE,", ",""),IF(ISERR(FIND(Opis_efektow_inz!$D$11,NieStac!$S25))=FALSE,Opis_efektow_inz!$D$11,""),IF(ISERR(FIND(Opis_efektow_inz!$D$11,NieStac!$S25))=FALSE,", ",""),IF(ISERR(FIND(Opis_efektow_inz!$D$12,NieStac!$S25))=FALSE,Opis_efektow_inz!$D$12,""),IF(ISERR(FIND(Opis_efektow_inz!$D$12,NieStac!$S25))=FALSE,", ",""),IF(ISERR(FIND(Opis_efektow_inz!$D$13,NieStac!$S25))=FALSE,Opis_efektow_inz!$D$13,""),IF(ISERR(FIND(Opis_efektow_inz!$D$13,NieStac!$S25))=FALSE,", ",""),IF(ISERR(FIND(Opis_efektow_inz!$D$14,NieStac!$S25))=FALSE,Opis_efektow_inz!$D$14,""),IF(ISERR(FIND(Opis_efektow_inz!$D$14,NieStac!$S25))=FALSE,", ",""),IF(ISERR(FIND(Opis_efektow_inz!$D$15,NieStac!$S25))=FALSE,Opis_efektow_inz!$D$15,""),IF(ISERR(FIND(Opis_efektow_inz!$D$15,NieStac!$S25))=FALSE,", ",""),IF(ISERR(FIND(Opis_efektow_inz!$D$16,NieStac!$S25))=FALSE,Opis_efektow_inz!$D$16,""),IF(ISERR(FIND(Opis_efektow_inz!$D$16,NieStac!$S25))=FALSE,", ",""),IF(ISERR(FIND(Opis_efektow_inz!$D$17,NieStac!$S25))=FALSE,Opis_efektow_inz!$D$19,""),IF(ISERR(FIND(Opis_efektow_inz!$D$17,NieStac!$S25))=FALSE,", ",""))</f>
        <v/>
      </c>
      <c r="D15" s="149" t="str">
        <f>CONCATENATE(IF(ISERR(FIND(Opis_efektow_inz!#REF!,NieStac!$T26))=FALSE,Opis_efektow_inz!#REF!,""),IF(ISERR(FIND(Opis_efektow_inz!#REF!,NieStac!$T26))=FALSE,", ",""),IF(ISERR(FIND(Opis_efektow_inz!#REF!,NieStac!$T26))=FALSE,Opis_efektow_inz!#REF!,""),IF(ISERR(FIND(Opis_efektow_inz!#REF!,NieStac!$T26))=FALSE,", ",""))</f>
        <v/>
      </c>
    </row>
    <row r="16" spans="1:4" hidden="1" x14ac:dyDescent="0.25">
      <c r="A16" s="250">
        <f>NieStac!C26</f>
        <v>0</v>
      </c>
      <c r="B16" s="149" t="str">
        <f>CONCATENATE(IF(ISERR(FIND(Opis_efektow_inz!$D$5,NieStac!$R26))=FALSE,Opis_efektow_inz!$D$5,""),IF(ISERR(FIND(Opis_efektow_inz!$D$5,NieStac!$R26))=FALSE,", ",""),IF(ISERR(FIND(Opis_efektow_inz!$D$6,NieStac!$R26))=FALSE,Opis_efektow_inz!$D$6,""),IF(ISERR(FIND(Opis_efektow_inz!$D$6,NieStac!$R26))=FALSE,", ",""),IF(ISERR(FIND(Opis_efektow_inz!$D$7,NieStac!$R26))=FALSE,Opis_efektow_inz!$D$7,""),IF(ISERR(FIND(Opis_efektow_inz!$D$7,NieStac!$R26))=FALSE,", ",""))</f>
        <v/>
      </c>
      <c r="C16" s="149" t="str">
        <f>CONCATENATE(IF(ISERR(FIND(Opis_efektow_inz!$D$9,NieStac!$S26))=FALSE,Opis_efektow_inz!$D$9,""),IF(ISERR(FIND(Opis_efektow_inz!$D$9,NieStac!$S26))=FALSE,", 
",""),IF(ISERR(FIND(Opis_efektow_inz!$D$10,NieStac!$S26))=FALSE,Opis_efektow_inz!$D$10,""),IF(ISERR(FIND(Opis_efektow_inz!$D$10,NieStac!$S26))=FALSE,", ",""),IF(ISERR(FIND(Opis_efektow_inz!$D$11,NieStac!$S26))=FALSE,Opis_efektow_inz!$D$11,""),IF(ISERR(FIND(Opis_efektow_inz!$D$11,NieStac!$S26))=FALSE,", ",""),IF(ISERR(FIND(Opis_efektow_inz!$D$12,NieStac!$S26))=FALSE,Opis_efektow_inz!$D$12,""),IF(ISERR(FIND(Opis_efektow_inz!$D$12,NieStac!$S26))=FALSE,", ",""),IF(ISERR(FIND(Opis_efektow_inz!$D$13,NieStac!$S26))=FALSE,Opis_efektow_inz!$D$13,""),IF(ISERR(FIND(Opis_efektow_inz!$D$13,NieStac!$S26))=FALSE,", ",""),IF(ISERR(FIND(Opis_efektow_inz!$D$14,NieStac!$S26))=FALSE,Opis_efektow_inz!$D$14,""),IF(ISERR(FIND(Opis_efektow_inz!$D$14,NieStac!$S26))=FALSE,", ",""),IF(ISERR(FIND(Opis_efektow_inz!$D$15,NieStac!$S26))=FALSE,Opis_efektow_inz!$D$15,""),IF(ISERR(FIND(Opis_efektow_inz!$D$15,NieStac!$S26))=FALSE,", ",""),IF(ISERR(FIND(Opis_efektow_inz!$D$16,NieStac!$S26))=FALSE,Opis_efektow_inz!$D$16,""),IF(ISERR(FIND(Opis_efektow_inz!$D$16,NieStac!$S26))=FALSE,", ",""),IF(ISERR(FIND(Opis_efektow_inz!$D$17,NieStac!$S26))=FALSE,Opis_efektow_inz!$D$19,""),IF(ISERR(FIND(Opis_efektow_inz!$D$17,NieStac!$S26))=FALSE,", ",""))</f>
        <v/>
      </c>
      <c r="D16" s="149" t="str">
        <f>CONCATENATE(IF(ISERR(FIND(Opis_efektow_inz!#REF!,NieStac!$T27))=FALSE,Opis_efektow_inz!#REF!,""),IF(ISERR(FIND(Opis_efektow_inz!#REF!,NieStac!$T27))=FALSE,", ",""),IF(ISERR(FIND(Opis_efektow_inz!#REF!,NieStac!$T27))=FALSE,Opis_efektow_inz!#REF!,""),IF(ISERR(FIND(Opis_efektow_inz!#REF!,NieStac!$T27))=FALSE,", ",""))</f>
        <v/>
      </c>
    </row>
    <row r="17" spans="1:4" x14ac:dyDescent="0.25">
      <c r="A17" s="135" t="str">
        <f>NieStac!C27</f>
        <v>Semestr 2:</v>
      </c>
      <c r="B17" s="149" t="str">
        <f>CONCATENATE(IF(ISERR(FIND(Opis_efektow_inz!$D$5,NieStac!$R27))=FALSE,Opis_efektow_inz!$D$5,""),IF(ISERR(FIND(Opis_efektow_inz!$D$5,NieStac!$R27))=FALSE,", ",""),IF(ISERR(FIND(Opis_efektow_inz!$D$6,NieStac!$R27))=FALSE,Opis_efektow_inz!$D$6,""),IF(ISERR(FIND(Opis_efektow_inz!$D$6,NieStac!$R27))=FALSE,", ",""),IF(ISERR(FIND(Opis_efektow_inz!$D$7,NieStac!$R27))=FALSE,Opis_efektow_inz!$D$7,""),IF(ISERR(FIND(Opis_efektow_inz!$D$7,NieStac!$R27))=FALSE,", ",""))</f>
        <v/>
      </c>
      <c r="C17" s="149" t="str">
        <f>CONCATENATE(IF(ISERR(FIND(Opis_efektow_inz!$D$9,NieStac!$S27))=FALSE,Opis_efektow_inz!$D$9,""),IF(ISERR(FIND(Opis_efektow_inz!$D$9,NieStac!$S27))=FALSE,", 
",""),IF(ISERR(FIND(Opis_efektow_inz!$D$10,NieStac!$S27))=FALSE,Opis_efektow_inz!$D$10,""),IF(ISERR(FIND(Opis_efektow_inz!$D$10,NieStac!$S27))=FALSE,", ",""),IF(ISERR(FIND(Opis_efektow_inz!$D$11,NieStac!$S27))=FALSE,Opis_efektow_inz!$D$11,""),IF(ISERR(FIND(Opis_efektow_inz!$D$11,NieStac!$S27))=FALSE,", ",""),IF(ISERR(FIND(Opis_efektow_inz!$D$12,NieStac!$S27))=FALSE,Opis_efektow_inz!$D$12,""),IF(ISERR(FIND(Opis_efektow_inz!$D$12,NieStac!$S27))=FALSE,", ",""),IF(ISERR(FIND(Opis_efektow_inz!$D$13,NieStac!$S27))=FALSE,Opis_efektow_inz!$D$13,""),IF(ISERR(FIND(Opis_efektow_inz!$D$13,NieStac!$S27))=FALSE,", ",""),IF(ISERR(FIND(Opis_efektow_inz!$D$14,NieStac!$S27))=FALSE,Opis_efektow_inz!$D$14,""),IF(ISERR(FIND(Opis_efektow_inz!$D$14,NieStac!$S27))=FALSE,", ",""),IF(ISERR(FIND(Opis_efektow_inz!$D$15,NieStac!$S27))=FALSE,Opis_efektow_inz!$D$15,""),IF(ISERR(FIND(Opis_efektow_inz!$D$15,NieStac!$S27))=FALSE,", ",""),IF(ISERR(FIND(Opis_efektow_inz!$D$16,NieStac!$S27))=FALSE,Opis_efektow_inz!$D$16,""),IF(ISERR(FIND(Opis_efektow_inz!$D$16,NieStac!$S27))=FALSE,", ",""),IF(ISERR(FIND(Opis_efektow_inz!$D$17,NieStac!$S27))=FALSE,Opis_efektow_inz!$D$19,""),IF(ISERR(FIND(Opis_efektow_inz!$D$17,NieStac!$S27))=FALSE,", ",""))</f>
        <v/>
      </c>
      <c r="D17" s="149" t="str">
        <f>CONCATENATE(IF(ISERR(FIND(Opis_efektow_inz!#REF!,NieStac!$T28))=FALSE,Opis_efektow_inz!#REF!,""),IF(ISERR(FIND(Opis_efektow_inz!#REF!,NieStac!$T28))=FALSE,", ",""),IF(ISERR(FIND(Opis_efektow_inz!#REF!,NieStac!$T28))=FALSE,Opis_efektow_inz!#REF!,""),IF(ISERR(FIND(Opis_efektow_inz!#REF!,NieStac!$T28))=FALSE,", ",""))</f>
        <v/>
      </c>
    </row>
    <row r="18" spans="1:4" hidden="1" x14ac:dyDescent="0.25">
      <c r="A18" s="135" t="str">
        <f>NieStac!C28</f>
        <v>Moduł kształcenia</v>
      </c>
      <c r="B18" s="149" t="str">
        <f>CONCATENATE(IF(ISERR(FIND(Opis_efektow_inz!$D$5,NieStac!$R28))=FALSE,Opis_efektow_inz!$D$5,""),IF(ISERR(FIND(Opis_efektow_inz!$D$5,NieStac!$R28))=FALSE,", ",""),IF(ISERR(FIND(Opis_efektow_inz!$D$6,NieStac!$R28))=FALSE,Opis_efektow_inz!$D$6,""),IF(ISERR(FIND(Opis_efektow_inz!$D$6,NieStac!$R28))=FALSE,", ",""),IF(ISERR(FIND(Opis_efektow_inz!$D$7,NieStac!$R28))=FALSE,Opis_efektow_inz!$D$7,""),IF(ISERR(FIND(Opis_efektow_inz!$D$7,NieStac!$R28))=FALSE,", ",""))</f>
        <v/>
      </c>
      <c r="C18" s="149" t="str">
        <f>CONCATENATE(IF(ISERR(FIND(Opis_efektow_inz!$D$9,NieStac!$S28))=FALSE,Opis_efektow_inz!$D$9,""),IF(ISERR(FIND(Opis_efektow_inz!$D$9,NieStac!$S28))=FALSE,", 
",""),IF(ISERR(FIND(Opis_efektow_inz!$D$10,NieStac!$S28))=FALSE,Opis_efektow_inz!$D$10,""),IF(ISERR(FIND(Opis_efektow_inz!$D$10,NieStac!$S28))=FALSE,", ",""),IF(ISERR(FIND(Opis_efektow_inz!$D$11,NieStac!$S28))=FALSE,Opis_efektow_inz!$D$11,""),IF(ISERR(FIND(Opis_efektow_inz!$D$11,NieStac!$S28))=FALSE,", ",""),IF(ISERR(FIND(Opis_efektow_inz!$D$12,NieStac!$S28))=FALSE,Opis_efektow_inz!$D$12,""),IF(ISERR(FIND(Opis_efektow_inz!$D$12,NieStac!$S28))=FALSE,", ",""),IF(ISERR(FIND(Opis_efektow_inz!$D$13,NieStac!$S28))=FALSE,Opis_efektow_inz!$D$13,""),IF(ISERR(FIND(Opis_efektow_inz!$D$13,NieStac!$S28))=FALSE,", ",""),IF(ISERR(FIND(Opis_efektow_inz!$D$14,NieStac!$S28))=FALSE,Opis_efektow_inz!$D$14,""),IF(ISERR(FIND(Opis_efektow_inz!$D$14,NieStac!$S28))=FALSE,", ",""),IF(ISERR(FIND(Opis_efektow_inz!$D$15,NieStac!$S28))=FALSE,Opis_efektow_inz!$D$15,""),IF(ISERR(FIND(Opis_efektow_inz!$D$15,NieStac!$S28))=FALSE,", ",""),IF(ISERR(FIND(Opis_efektow_inz!$D$16,NieStac!$S28))=FALSE,Opis_efektow_inz!$D$16,""),IF(ISERR(FIND(Opis_efektow_inz!$D$16,NieStac!$S28))=FALSE,", ",""),IF(ISERR(FIND(Opis_efektow_inz!$D$17,NieStac!$S28))=FALSE,Opis_efektow_inz!$D$19,""),IF(ISERR(FIND(Opis_efektow_inz!$D$17,NieStac!$S28))=FALSE,", ",""))</f>
        <v/>
      </c>
      <c r="D18" s="149"/>
    </row>
    <row r="19" spans="1:4" x14ac:dyDescent="0.25">
      <c r="A19" s="250" t="str">
        <f>NieStac!C29</f>
        <v>Organizacja usług komercyjnych w Internecie</v>
      </c>
      <c r="B19" s="149" t="str">
        <f>CONCATENATE(IF(ISERR(FIND(Opis_efektow_inz!$D$5,NieStac!$R29))=FALSE,Opis_efektow_inz!$D$5,""),IF(ISERR(FIND(Opis_efektow_inz!$D$5,NieStac!$R29))=FALSE,", ",""),IF(ISERR(FIND(Opis_efektow_inz!$D$6,NieStac!$R29))=FALSE,Opis_efektow_inz!$D$6,""),IF(ISERR(FIND(Opis_efektow_inz!$D$6,NieStac!$R29))=FALSE,", ",""),IF(ISERR(FIND(Opis_efektow_inz!$D$7,NieStac!$R29))=FALSE,Opis_efektow_inz!$D$7,""),IF(ISERR(FIND(Opis_efektow_inz!$D$7,NieStac!$R29))=FALSE,", ",""))</f>
        <v xml:space="preserve">K2st_W5, K2st_W6, </v>
      </c>
      <c r="C19" s="149" t="str">
        <f>CONCATENATE(IF(ISERR(FIND(Opis_efektow_inz!$D$9,NieStac!$S29))=FALSE,Opis_efektow_inz!$D$9,""),IF(ISERR(FIND(Opis_efektow_inz!$D$9,NieStac!$S29))=FALSE,", 
",""),IF(ISERR(FIND(Opis_efektow_inz!$D$10,NieStac!$S29))=FALSE,Opis_efektow_inz!$D$10,""),IF(ISERR(FIND(Opis_efektow_inz!$D$10,NieStac!$S29))=FALSE,", ",""),IF(ISERR(FIND(Opis_efektow_inz!$D$11,NieStac!$S29))=FALSE,Opis_efektow_inz!$D$11,""),IF(ISERR(FIND(Opis_efektow_inz!$D$11,NieStac!$S29))=FALSE,", ",""),IF(ISERR(FIND(Opis_efektow_inz!$D$12,NieStac!$S29))=FALSE,Opis_efektow_inz!$D$12,""),IF(ISERR(FIND(Opis_efektow_inz!$D$12,NieStac!$S29))=FALSE,", ",""),IF(ISERR(FIND(Opis_efektow_inz!$D$13,NieStac!$S29))=FALSE,Opis_efektow_inz!$D$13,""),IF(ISERR(FIND(Opis_efektow_inz!$D$13,NieStac!$S29))=FALSE,", ",""),IF(ISERR(FIND(Opis_efektow_inz!$D$14,NieStac!$S29))=FALSE,Opis_efektow_inz!$D$14,""),IF(ISERR(FIND(Opis_efektow_inz!$D$14,NieStac!$S29))=FALSE,", ",""),IF(ISERR(FIND(Opis_efektow_inz!$D$15,NieStac!$S29))=FALSE,Opis_efektow_inz!$D$15,""),IF(ISERR(FIND(Opis_efektow_inz!$D$15,NieStac!$S29))=FALSE,", ",""),IF(ISERR(FIND(Opis_efektow_inz!$D$16,NieStac!$S29))=FALSE,Opis_efektow_inz!$D$16,""),IF(ISERR(FIND(Opis_efektow_inz!$D$16,NieStac!$S29))=FALSE,", ",""),IF(ISERR(FIND(Opis_efektow_inz!$D$17,NieStac!$S29))=FALSE,Opis_efektow_inz!$D$19,""),IF(ISERR(FIND(Opis_efektow_inz!$D$17,NieStac!$S29))=FALSE,", ",""))</f>
        <v xml:space="preserve">K2st_U4, K2st_U5, K2st_U6, </v>
      </c>
      <c r="D19" s="149" t="s">
        <v>212</v>
      </c>
    </row>
    <row r="20" spans="1:4" x14ac:dyDescent="0.25">
      <c r="A20" s="250" t="str">
        <f>NieStac!C30</f>
        <v>Produkt cyfrowy</v>
      </c>
      <c r="B20" s="149" t="str">
        <f>CONCATENATE(IF(ISERR(FIND(Opis_efektow_inz!$D$5,NieStac!$R30))=FALSE,Opis_efektow_inz!$D$5,""),IF(ISERR(FIND(Opis_efektow_inz!$D$5,NieStac!$R30))=FALSE,", ",""),IF(ISERR(FIND(Opis_efektow_inz!$D$6,NieStac!$R30))=FALSE,Opis_efektow_inz!$D$6,""),IF(ISERR(FIND(Opis_efektow_inz!$D$6,NieStac!$R30))=FALSE,", ",""),IF(ISERR(FIND(Opis_efektow_inz!$D$7,NieStac!$R30))=FALSE,Opis_efektow_inz!$D$7,""),IF(ISERR(FIND(Opis_efektow_inz!$D$7,NieStac!$R30))=FALSE,", ",""))</f>
        <v xml:space="preserve">K2st_W5, K2st_W6, </v>
      </c>
      <c r="C20" s="149" t="str">
        <f>CONCATENATE(IF(ISERR(FIND(Opis_efektow_inz!$D$9,NieStac!$S30))=FALSE,Opis_efektow_inz!$D$9,""),IF(ISERR(FIND(Opis_efektow_inz!$D$9,NieStac!$S30))=FALSE,", 
",""),IF(ISERR(FIND(Opis_efektow_inz!$D$10,NieStac!$S30))=FALSE,Opis_efektow_inz!$D$10,""),IF(ISERR(FIND(Opis_efektow_inz!$D$10,NieStac!$S30))=FALSE,", ",""),IF(ISERR(FIND(Opis_efektow_inz!$D$11,NieStac!$S30))=FALSE,Opis_efektow_inz!$D$11,""),IF(ISERR(FIND(Opis_efektow_inz!$D$11,NieStac!$S30))=FALSE,", ",""),IF(ISERR(FIND(Opis_efektow_inz!$D$12,NieStac!$S30))=FALSE,Opis_efektow_inz!$D$12,""),IF(ISERR(FIND(Opis_efektow_inz!$D$12,NieStac!$S30))=FALSE,", ",""),IF(ISERR(FIND(Opis_efektow_inz!$D$13,NieStac!$S30))=FALSE,Opis_efektow_inz!$D$13,""),IF(ISERR(FIND(Opis_efektow_inz!$D$13,NieStac!$S30))=FALSE,", ",""),IF(ISERR(FIND(Opis_efektow_inz!$D$14,NieStac!$S30))=FALSE,Opis_efektow_inz!$D$14,""),IF(ISERR(FIND(Opis_efektow_inz!$D$14,NieStac!$S30))=FALSE,", ",""),IF(ISERR(FIND(Opis_efektow_inz!$D$15,NieStac!$S30))=FALSE,Opis_efektow_inz!$D$15,""),IF(ISERR(FIND(Opis_efektow_inz!$D$15,NieStac!$S30))=FALSE,", ",""),IF(ISERR(FIND(Opis_efektow_inz!$D$16,NieStac!$S30))=FALSE,Opis_efektow_inz!$D$16,""),IF(ISERR(FIND(Opis_efektow_inz!$D$16,NieStac!$S30))=FALSE,", ",""),IF(ISERR(FIND(Opis_efektow_inz!$D$17,NieStac!$S30))=FALSE,Opis_efektow_inz!$D$19,""),IF(ISERR(FIND(Opis_efektow_inz!$D$17,NieStac!$S30))=FALSE,", ",""))</f>
        <v xml:space="preserve">K2st_U4, K2st_U5, K2st_U6, </v>
      </c>
      <c r="D20" s="149" t="s">
        <v>212</v>
      </c>
    </row>
    <row r="21" spans="1:4" x14ac:dyDescent="0.25">
      <c r="A21" s="250" t="str">
        <f>NieStac!C31</f>
        <v>Programowanie gier</v>
      </c>
      <c r="B21" s="149" t="str">
        <f>CONCATENATE(IF(ISERR(FIND(Opis_efektow_inz!$D$5,NieStac!$R31))=FALSE,Opis_efektow_inz!$D$5,""),IF(ISERR(FIND(Opis_efektow_inz!$D$5,NieStac!$R31))=FALSE,", ",""),IF(ISERR(FIND(Opis_efektow_inz!$D$6,NieStac!$R31))=FALSE,Opis_efektow_inz!$D$6,""),IF(ISERR(FIND(Opis_efektow_inz!$D$6,NieStac!$R31))=FALSE,", ",""),IF(ISERR(FIND(Opis_efektow_inz!$D$7,NieStac!$R31))=FALSE,Opis_efektow_inz!$D$7,""),IF(ISERR(FIND(Opis_efektow_inz!$D$7,NieStac!$R31))=FALSE,", ",""))</f>
        <v/>
      </c>
      <c r="C21" s="149" t="str">
        <f>CONCATENATE(IF(ISERR(FIND(Opis_efektow_inz!$D$9,NieStac!$S31))=FALSE,Opis_efektow_inz!$D$9,""),IF(ISERR(FIND(Opis_efektow_inz!$D$9,NieStac!$S31))=FALSE,", 
",""),IF(ISERR(FIND(Opis_efektow_inz!$D$10,NieStac!$S31))=FALSE,Opis_efektow_inz!$D$10,""),IF(ISERR(FIND(Opis_efektow_inz!$D$10,NieStac!$S31))=FALSE,", ",""),IF(ISERR(FIND(Opis_efektow_inz!$D$11,NieStac!$S31))=FALSE,Opis_efektow_inz!$D$11,""),IF(ISERR(FIND(Opis_efektow_inz!$D$11,NieStac!$S31))=FALSE,", ",""),IF(ISERR(FIND(Opis_efektow_inz!$D$12,NieStac!$S31))=FALSE,Opis_efektow_inz!$D$12,""),IF(ISERR(FIND(Opis_efektow_inz!$D$12,NieStac!$S31))=FALSE,", ",""),IF(ISERR(FIND(Opis_efektow_inz!$D$13,NieStac!$S31))=FALSE,Opis_efektow_inz!$D$13,""),IF(ISERR(FIND(Opis_efektow_inz!$D$13,NieStac!$S31))=FALSE,", ",""),IF(ISERR(FIND(Opis_efektow_inz!$D$14,NieStac!$S31))=FALSE,Opis_efektow_inz!$D$14,""),IF(ISERR(FIND(Opis_efektow_inz!$D$14,NieStac!$S31))=FALSE,", ",""),IF(ISERR(FIND(Opis_efektow_inz!$D$15,NieStac!$S31))=FALSE,Opis_efektow_inz!$D$15,""),IF(ISERR(FIND(Opis_efektow_inz!$D$15,NieStac!$S31))=FALSE,", ",""),IF(ISERR(FIND(Opis_efektow_inz!$D$16,NieStac!$S31))=FALSE,Opis_efektow_inz!$D$16,""),IF(ISERR(FIND(Opis_efektow_inz!$D$16,NieStac!$S31))=FALSE,", ",""),IF(ISERR(FIND(Opis_efektow_inz!$D$17,NieStac!$S31))=FALSE,Opis_efektow_inz!$D$19,""),IF(ISERR(FIND(Opis_efektow_inz!$D$17,NieStac!$S31))=FALSE,", ",""))</f>
        <v xml:space="preserve">K2st_U5, K2st_U6, K2st_U8, </v>
      </c>
      <c r="D21" s="149" t="s">
        <v>212</v>
      </c>
    </row>
    <row r="22" spans="1:4" hidden="1" x14ac:dyDescent="0.25">
      <c r="A22" s="250" t="str">
        <f>NieStac!C32</f>
        <v>Język angielski</v>
      </c>
      <c r="B22" s="149" t="str">
        <f>CONCATENATE(IF(ISERR(FIND(Opis_efektow_inz!$D$5,NieStac!$R32))=FALSE,Opis_efektow_inz!$D$5,""),IF(ISERR(FIND(Opis_efektow_inz!$D$5,NieStac!$R32))=FALSE,", ",""),IF(ISERR(FIND(Opis_efektow_inz!$D$6,NieStac!$R32))=FALSE,Opis_efektow_inz!$D$6,""),IF(ISERR(FIND(Opis_efektow_inz!$D$6,NieStac!$R32))=FALSE,", ",""),IF(ISERR(FIND(Opis_efektow_inz!$D$7,NieStac!$R32))=FALSE,Opis_efektow_inz!$D$7,""),IF(ISERR(FIND(Opis_efektow_inz!$D$7,NieStac!$R32))=FALSE,", ",""))</f>
        <v/>
      </c>
      <c r="C22" s="149" t="str">
        <f>CONCATENATE(IF(ISERR(FIND(Opis_efektow_inz!$D$9,NieStac!$S32))=FALSE,Opis_efektow_inz!$D$9,""),IF(ISERR(FIND(Opis_efektow_inz!$D$9,NieStac!$S32))=FALSE,", 
",""),IF(ISERR(FIND(Opis_efektow_inz!$D$10,NieStac!$S32))=FALSE,Opis_efektow_inz!$D$10,""),IF(ISERR(FIND(Opis_efektow_inz!$D$10,NieStac!$S32))=FALSE,", ",""),IF(ISERR(FIND(Opis_efektow_inz!$D$11,NieStac!$S32))=FALSE,Opis_efektow_inz!$D$11,""),IF(ISERR(FIND(Opis_efektow_inz!$D$11,NieStac!$S32))=FALSE,", ",""),IF(ISERR(FIND(Opis_efektow_inz!$D$12,NieStac!$S32))=FALSE,Opis_efektow_inz!$D$12,""),IF(ISERR(FIND(Opis_efektow_inz!$D$12,NieStac!$S32))=FALSE,", ",""),IF(ISERR(FIND(Opis_efektow_inz!$D$13,NieStac!$S32))=FALSE,Opis_efektow_inz!$D$13,""),IF(ISERR(FIND(Opis_efektow_inz!$D$13,NieStac!$S32))=FALSE,", ",""),IF(ISERR(FIND(Opis_efektow_inz!$D$14,NieStac!$S32))=FALSE,Opis_efektow_inz!$D$14,""),IF(ISERR(FIND(Opis_efektow_inz!$D$14,NieStac!$S32))=FALSE,", ",""),IF(ISERR(FIND(Opis_efektow_inz!$D$15,NieStac!$S32))=FALSE,Opis_efektow_inz!$D$15,""),IF(ISERR(FIND(Opis_efektow_inz!$D$15,NieStac!$S32))=FALSE,", ",""),IF(ISERR(FIND(Opis_efektow_inz!$D$16,NieStac!$S32))=FALSE,Opis_efektow_inz!$D$16,""),IF(ISERR(FIND(Opis_efektow_inz!$D$16,NieStac!$S32))=FALSE,", ",""),IF(ISERR(FIND(Opis_efektow_inz!$D$17,NieStac!$S32))=FALSE,Opis_efektow_inz!$D$19,""),IF(ISERR(FIND(Opis_efektow_inz!$D$17,NieStac!$S32))=FALSE,", ",""))</f>
        <v/>
      </c>
      <c r="D22" s="149"/>
    </row>
    <row r="23" spans="1:4" ht="25" x14ac:dyDescent="0.25">
      <c r="A23" s="250" t="str">
        <f>NieStac!C33</f>
        <v>Nowoczesne technologie informatyczne w zastosowaniach branży IT</v>
      </c>
      <c r="B23" s="149" t="str">
        <f>CONCATENATE(IF(ISERR(FIND(Opis_efektow_inz!$D$5,NieStac!$R33))=FALSE,Opis_efektow_inz!$D$5,""),IF(ISERR(FIND(Opis_efektow_inz!$D$5,NieStac!$R33))=FALSE,", ",""),IF(ISERR(FIND(Opis_efektow_inz!$D$6,NieStac!$R33))=FALSE,Opis_efektow_inz!$D$6,""),IF(ISERR(FIND(Opis_efektow_inz!$D$6,NieStac!$R33))=FALSE,", ",""),IF(ISERR(FIND(Opis_efektow_inz!$D$7,NieStac!$R33))=FALSE,Opis_efektow_inz!$D$7,""),IF(ISERR(FIND(Opis_efektow_inz!$D$7,NieStac!$R33))=FALSE,", ",""))</f>
        <v xml:space="preserve">K2st_W5, K2st_W9, </v>
      </c>
      <c r="C23" s="149" t="str">
        <f>CONCATENATE(IF(ISERR(FIND(Opis_efektow_inz!$D$9,NieStac!$S33))=FALSE,Opis_efektow_inz!$D$9,""),IF(ISERR(FIND(Opis_efektow_inz!$D$9,NieStac!$S33))=FALSE,", 
",""),IF(ISERR(FIND(Opis_efektow_inz!$D$10,NieStac!$S33))=FALSE,Opis_efektow_inz!$D$10,""),IF(ISERR(FIND(Opis_efektow_inz!$D$10,NieStac!$S33))=FALSE,", ",""),IF(ISERR(FIND(Opis_efektow_inz!$D$11,NieStac!$S33))=FALSE,Opis_efektow_inz!$D$11,""),IF(ISERR(FIND(Opis_efektow_inz!$D$11,NieStac!$S33))=FALSE,", ",""),IF(ISERR(FIND(Opis_efektow_inz!$D$12,NieStac!$S33))=FALSE,Opis_efektow_inz!$D$12,""),IF(ISERR(FIND(Opis_efektow_inz!$D$12,NieStac!$S33))=FALSE,", ",""),IF(ISERR(FIND(Opis_efektow_inz!$D$13,NieStac!$S33))=FALSE,Opis_efektow_inz!$D$13,""),IF(ISERR(FIND(Opis_efektow_inz!$D$13,NieStac!$S33))=FALSE,", ",""),IF(ISERR(FIND(Opis_efektow_inz!$D$14,NieStac!$S33))=FALSE,Opis_efektow_inz!$D$14,""),IF(ISERR(FIND(Opis_efektow_inz!$D$14,NieStac!$S33))=FALSE,", ",""),IF(ISERR(FIND(Opis_efektow_inz!$D$15,NieStac!$S33))=FALSE,Opis_efektow_inz!$D$15,""),IF(ISERR(FIND(Opis_efektow_inz!$D$15,NieStac!$S33))=FALSE,", ",""),IF(ISERR(FIND(Opis_efektow_inz!$D$16,NieStac!$S33))=FALSE,Opis_efektow_inz!$D$16,""),IF(ISERR(FIND(Opis_efektow_inz!$D$16,NieStac!$S33))=FALSE,", ",""),IF(ISERR(FIND(Opis_efektow_inz!$D$17,NieStac!$S33))=FALSE,Opis_efektow_inz!$D$19,""),IF(ISERR(FIND(Opis_efektow_inz!$D$17,NieStac!$S33))=FALSE,", ",""))</f>
        <v xml:space="preserve">K2st_U5, K2st_U6, K2st_U8, K2st_U9, </v>
      </c>
      <c r="D23" s="149" t="s">
        <v>213</v>
      </c>
    </row>
    <row r="24" spans="1:4" ht="37.5" x14ac:dyDescent="0.25">
      <c r="A24" s="250" t="str">
        <f>NieStac!C34</f>
        <v>Przedmiot obieralny 1: Projektowanie gier komputerowych / Intranet w przedsiębiorstwie (IwPB)</v>
      </c>
      <c r="B24" s="149" t="str">
        <f>CONCATENATE(IF(ISERR(FIND(Opis_efektow_inz!$D$5,NieStac!$R34))=FALSE,Opis_efektow_inz!$D$5,""),IF(ISERR(FIND(Opis_efektow_inz!$D$5,NieStac!$R34))=FALSE,", ",""),IF(ISERR(FIND(Opis_efektow_inz!$D$6,NieStac!$R34))=FALSE,Opis_efektow_inz!$D$6,""),IF(ISERR(FIND(Opis_efektow_inz!$D$6,NieStac!$R34))=FALSE,", ",""),IF(ISERR(FIND(Opis_efektow_inz!$D$7,NieStac!$R34))=FALSE,Opis_efektow_inz!$D$7,""),IF(ISERR(FIND(Opis_efektow_inz!$D$7,NieStac!$R34))=FALSE,", ",""))</f>
        <v xml:space="preserve">K2st_W5, K2st_W6, </v>
      </c>
      <c r="C24" s="149" t="str">
        <f>CONCATENATE(IF(ISERR(FIND(Opis_efektow_inz!$D$9,NieStac!$S34))=FALSE,Opis_efektow_inz!$D$9,""),IF(ISERR(FIND(Opis_efektow_inz!$D$9,NieStac!$S34))=FALSE,", 
",""),IF(ISERR(FIND(Opis_efektow_inz!$D$10,NieStac!$S34))=FALSE,Opis_efektow_inz!$D$10,""),IF(ISERR(FIND(Opis_efektow_inz!$D$10,NieStac!$S34))=FALSE,", ",""),IF(ISERR(FIND(Opis_efektow_inz!$D$11,NieStac!$S34))=FALSE,Opis_efektow_inz!$D$11,""),IF(ISERR(FIND(Opis_efektow_inz!$D$11,NieStac!$S34))=FALSE,", ",""),IF(ISERR(FIND(Opis_efektow_inz!$D$12,NieStac!$S34))=FALSE,Opis_efektow_inz!$D$12,""),IF(ISERR(FIND(Opis_efektow_inz!$D$12,NieStac!$S34))=FALSE,", ",""),IF(ISERR(FIND(Opis_efektow_inz!$D$13,NieStac!$S34))=FALSE,Opis_efektow_inz!$D$13,""),IF(ISERR(FIND(Opis_efektow_inz!$D$13,NieStac!$S34))=FALSE,", ",""),IF(ISERR(FIND(Opis_efektow_inz!$D$14,NieStac!$S34))=FALSE,Opis_efektow_inz!$D$14,""),IF(ISERR(FIND(Opis_efektow_inz!$D$14,NieStac!$S34))=FALSE,", ",""),IF(ISERR(FIND(Opis_efektow_inz!$D$15,NieStac!$S34))=FALSE,Opis_efektow_inz!$D$15,""),IF(ISERR(FIND(Opis_efektow_inz!$D$15,NieStac!$S34))=FALSE,", ",""),IF(ISERR(FIND(Opis_efektow_inz!$D$16,NieStac!$S34))=FALSE,Opis_efektow_inz!$D$16,""),IF(ISERR(FIND(Opis_efektow_inz!$D$16,NieStac!$S34))=FALSE,", ",""),IF(ISERR(FIND(Opis_efektow_inz!$D$17,NieStac!$S34))=FALSE,Opis_efektow_inz!$D$19,""),IF(ISERR(FIND(Opis_efektow_inz!$D$17,NieStac!$S34))=FALSE,", ",""))</f>
        <v xml:space="preserve">K2st_U5, K2st_U6, K2st_U8, K2st_U9, , </v>
      </c>
      <c r="D24" s="149" t="s">
        <v>212</v>
      </c>
    </row>
    <row r="25" spans="1:4" ht="37.5" x14ac:dyDescent="0.25">
      <c r="A25" s="250" t="str">
        <f>NieStac!C35</f>
        <v xml:space="preserve">Przedmiot obieralny 2: Zastosowania informatyki w logistyce / Projektowanie aplikacji internetowych dla biznesu (IwPB) </v>
      </c>
      <c r="B25" s="149" t="str">
        <f>CONCATENATE(IF(ISERR(FIND(Opis_efektow_inz!$D$5,NieStac!$R35))=FALSE,Opis_efektow_inz!$D$5,""),IF(ISERR(FIND(Opis_efektow_inz!$D$5,NieStac!$R35))=FALSE,", ",""),IF(ISERR(FIND(Opis_efektow_inz!$D$6,NieStac!$R35))=FALSE,Opis_efektow_inz!$D$6,""),IF(ISERR(FIND(Opis_efektow_inz!$D$6,NieStac!$R35))=FALSE,", ",""),IF(ISERR(FIND(Opis_efektow_inz!$D$7,NieStac!$R35))=FALSE,Opis_efektow_inz!$D$7,""),IF(ISERR(FIND(Opis_efektow_inz!$D$7,NieStac!$R35))=FALSE,", ",""))</f>
        <v xml:space="preserve">K2st_W6, </v>
      </c>
      <c r="C25" s="149" t="str">
        <f>CONCATENATE(IF(ISERR(FIND(Opis_efektow_inz!$D$9,NieStac!$S35))=FALSE,Opis_efektow_inz!$D$9,""),IF(ISERR(FIND(Opis_efektow_inz!$D$9,NieStac!$S35))=FALSE,", 
",""),IF(ISERR(FIND(Opis_efektow_inz!$D$10,NieStac!$S35))=FALSE,Opis_efektow_inz!$D$10,""),IF(ISERR(FIND(Opis_efektow_inz!$D$10,NieStac!$S35))=FALSE,", ",""),IF(ISERR(FIND(Opis_efektow_inz!$D$11,NieStac!$S35))=FALSE,Opis_efektow_inz!$D$11,""),IF(ISERR(FIND(Opis_efektow_inz!$D$11,NieStac!$S35))=FALSE,", ",""),IF(ISERR(FIND(Opis_efektow_inz!$D$12,NieStac!$S35))=FALSE,Opis_efektow_inz!$D$12,""),IF(ISERR(FIND(Opis_efektow_inz!$D$12,NieStac!$S35))=FALSE,", ",""),IF(ISERR(FIND(Opis_efektow_inz!$D$13,NieStac!$S35))=FALSE,Opis_efektow_inz!$D$13,""),IF(ISERR(FIND(Opis_efektow_inz!$D$13,NieStac!$S35))=FALSE,", ",""),IF(ISERR(FIND(Opis_efektow_inz!$D$14,NieStac!$S35))=FALSE,Opis_efektow_inz!$D$14,""),IF(ISERR(FIND(Opis_efektow_inz!$D$14,NieStac!$S35))=FALSE,", ",""),IF(ISERR(FIND(Opis_efektow_inz!$D$15,NieStac!$S35))=FALSE,Opis_efektow_inz!$D$15,""),IF(ISERR(FIND(Opis_efektow_inz!$D$15,NieStac!$S35))=FALSE,", ",""),IF(ISERR(FIND(Opis_efektow_inz!$D$16,NieStac!$S35))=FALSE,Opis_efektow_inz!$D$16,""),IF(ISERR(FIND(Opis_efektow_inz!$D$16,NieStac!$S35))=FALSE,", ",""),IF(ISERR(FIND(Opis_efektow_inz!$D$17,NieStac!$S35))=FALSE,Opis_efektow_inz!$D$19,""),IF(ISERR(FIND(Opis_efektow_inz!$D$17,NieStac!$S35))=FALSE,", ",""))</f>
        <v xml:space="preserve">K2st_U3, 
K2st_U4, K2st_U5, K2st_U6, K2st_U10, </v>
      </c>
      <c r="D25" s="149" t="s">
        <v>212</v>
      </c>
    </row>
    <row r="26" spans="1:4" hidden="1" x14ac:dyDescent="0.25">
      <c r="A26" s="250">
        <f>NieStac!C36</f>
        <v>0</v>
      </c>
      <c r="B26" s="149" t="str">
        <f>CONCATENATE(IF(ISERR(FIND(Opis_efektow_inz!$D$5,NieStac!$R36))=FALSE,Opis_efektow_inz!$D$5,""),IF(ISERR(FIND(Opis_efektow_inz!$D$5,NieStac!$R36))=FALSE,", ",""),IF(ISERR(FIND(Opis_efektow_inz!$D$6,NieStac!$R36))=FALSE,Opis_efektow_inz!$D$6,""),IF(ISERR(FIND(Opis_efektow_inz!$D$6,NieStac!$R36))=FALSE,", ",""),IF(ISERR(FIND(Opis_efektow_inz!$D$7,NieStac!$R36))=FALSE,Opis_efektow_inz!$D$7,""),IF(ISERR(FIND(Opis_efektow_inz!$D$7,NieStac!$R36))=FALSE,", ",""))</f>
        <v/>
      </c>
      <c r="C26" s="149" t="str">
        <f>CONCATENATE(IF(ISERR(FIND(Opis_efektow_inz!$D$9,NieStac!$S36))=FALSE,Opis_efektow_inz!$D$9,""),IF(ISERR(FIND(Opis_efektow_inz!$D$9,NieStac!$S36))=FALSE,", 
",""),IF(ISERR(FIND(Opis_efektow_inz!$D$10,NieStac!$S36))=FALSE,Opis_efektow_inz!$D$10,""),IF(ISERR(FIND(Opis_efektow_inz!$D$10,NieStac!$S36))=FALSE,", ",""),IF(ISERR(FIND(Opis_efektow_inz!$D$11,NieStac!$S36))=FALSE,Opis_efektow_inz!$D$11,""),IF(ISERR(FIND(Opis_efektow_inz!$D$11,NieStac!$S36))=FALSE,", ",""),IF(ISERR(FIND(Opis_efektow_inz!$D$12,NieStac!$S36))=FALSE,Opis_efektow_inz!$D$12,""),IF(ISERR(FIND(Opis_efektow_inz!$D$12,NieStac!$S36))=FALSE,", ",""),IF(ISERR(FIND(Opis_efektow_inz!$D$13,NieStac!$S36))=FALSE,Opis_efektow_inz!$D$13,""),IF(ISERR(FIND(Opis_efektow_inz!$D$13,NieStac!$S36))=FALSE,", ",""),IF(ISERR(FIND(Opis_efektow_inz!$D$14,NieStac!$S36))=FALSE,Opis_efektow_inz!$D$14,""),IF(ISERR(FIND(Opis_efektow_inz!$D$14,NieStac!$S36))=FALSE,", ",""),IF(ISERR(FIND(Opis_efektow_inz!$D$15,NieStac!$S36))=FALSE,Opis_efektow_inz!$D$15,""),IF(ISERR(FIND(Opis_efektow_inz!$D$15,NieStac!$S36))=FALSE,", ",""),IF(ISERR(FIND(Opis_efektow_inz!$D$16,NieStac!$S36))=FALSE,Opis_efektow_inz!$D$16,""),IF(ISERR(FIND(Opis_efektow_inz!$D$16,NieStac!$S36))=FALSE,", ",""),IF(ISERR(FIND(Opis_efektow_inz!$D$17,NieStac!$S36))=FALSE,Opis_efektow_inz!$D$19,""),IF(ISERR(FIND(Opis_efektow_inz!$D$17,NieStac!$S36))=FALSE,", ",""))</f>
        <v/>
      </c>
      <c r="D26" s="149" t="str">
        <f>CONCATENATE(IF(ISERR(FIND(Opis_efektow_inz!#REF!,NieStac!$T37))=FALSE,Opis_efektow_inz!#REF!,""),IF(ISERR(FIND(Opis_efektow_inz!#REF!,NieStac!$T37))=FALSE,", ",""),IF(ISERR(FIND(Opis_efektow_inz!#REF!,NieStac!$T37))=FALSE,Opis_efektow_inz!#REF!,""),IF(ISERR(FIND(Opis_efektow_inz!#REF!,NieStac!$T37))=FALSE,", ",""))</f>
        <v/>
      </c>
    </row>
    <row r="27" spans="1:4" hidden="1" x14ac:dyDescent="0.25">
      <c r="A27" s="250">
        <f>NieStac!C37</f>
        <v>0</v>
      </c>
      <c r="B27" s="149" t="str">
        <f>CONCATENATE(IF(ISERR(FIND(Opis_efektow_inz!$D$5,NieStac!$R37))=FALSE,Opis_efektow_inz!$D$5,""),IF(ISERR(FIND(Opis_efektow_inz!$D$5,NieStac!$R37))=FALSE,", ",""),IF(ISERR(FIND(Opis_efektow_inz!$D$6,NieStac!$R37))=FALSE,Opis_efektow_inz!$D$6,""),IF(ISERR(FIND(Opis_efektow_inz!$D$6,NieStac!$R37))=FALSE,", ",""),IF(ISERR(FIND(Opis_efektow_inz!$D$7,NieStac!$R37))=FALSE,Opis_efektow_inz!$D$7,""),IF(ISERR(FIND(Opis_efektow_inz!$D$7,NieStac!$R37))=FALSE,", ",""))</f>
        <v/>
      </c>
      <c r="C27" s="149" t="str">
        <f>CONCATENATE(IF(ISERR(FIND(Opis_efektow_inz!$D$9,NieStac!$S37))=FALSE,Opis_efektow_inz!$D$9,""),IF(ISERR(FIND(Opis_efektow_inz!$D$9,NieStac!$S37))=FALSE,", 
",""),IF(ISERR(FIND(Opis_efektow_inz!$D$10,NieStac!$S37))=FALSE,Opis_efektow_inz!$D$10,""),IF(ISERR(FIND(Opis_efektow_inz!$D$10,NieStac!$S37))=FALSE,", ",""),IF(ISERR(FIND(Opis_efektow_inz!$D$11,NieStac!$S37))=FALSE,Opis_efektow_inz!$D$11,""),IF(ISERR(FIND(Opis_efektow_inz!$D$11,NieStac!$S37))=FALSE,", ",""),IF(ISERR(FIND(Opis_efektow_inz!$D$12,NieStac!$S37))=FALSE,Opis_efektow_inz!$D$12,""),IF(ISERR(FIND(Opis_efektow_inz!$D$12,NieStac!$S37))=FALSE,", ",""),IF(ISERR(FIND(Opis_efektow_inz!$D$13,NieStac!$S37))=FALSE,Opis_efektow_inz!$D$13,""),IF(ISERR(FIND(Opis_efektow_inz!$D$13,NieStac!$S37))=FALSE,", ",""),IF(ISERR(FIND(Opis_efektow_inz!$D$14,NieStac!$S37))=FALSE,Opis_efektow_inz!$D$14,""),IF(ISERR(FIND(Opis_efektow_inz!$D$14,NieStac!$S37))=FALSE,", ",""),IF(ISERR(FIND(Opis_efektow_inz!$D$15,NieStac!$S37))=FALSE,Opis_efektow_inz!$D$15,""),IF(ISERR(FIND(Opis_efektow_inz!$D$15,NieStac!$S37))=FALSE,", ",""),IF(ISERR(FIND(Opis_efektow_inz!$D$16,NieStac!$S37))=FALSE,Opis_efektow_inz!$D$16,""),IF(ISERR(FIND(Opis_efektow_inz!$D$16,NieStac!$S37))=FALSE,", ",""),IF(ISERR(FIND(Opis_efektow_inz!$D$17,NieStac!$S37))=FALSE,Opis_efektow_inz!$D$19,""),IF(ISERR(FIND(Opis_efektow_inz!$D$17,NieStac!$S37))=FALSE,", ",""))</f>
        <v/>
      </c>
      <c r="D27" s="149" t="str">
        <f>CONCATENATE(IF(ISERR(FIND(Opis_efektow_inz!#REF!,NieStac!$T38))=FALSE,Opis_efektow_inz!#REF!,""),IF(ISERR(FIND(Opis_efektow_inz!#REF!,NieStac!$T38))=FALSE,", ",""),IF(ISERR(FIND(Opis_efektow_inz!#REF!,NieStac!$T38))=FALSE,Opis_efektow_inz!#REF!,""),IF(ISERR(FIND(Opis_efektow_inz!#REF!,NieStac!$T38))=FALSE,", ",""))</f>
        <v/>
      </c>
    </row>
    <row r="28" spans="1:4" hidden="1" x14ac:dyDescent="0.25">
      <c r="A28" s="250">
        <f>NieStac!C38</f>
        <v>0</v>
      </c>
      <c r="B28" s="149" t="str">
        <f>CONCATENATE(IF(ISERR(FIND(Opis_efektow_inz!$D$5,NieStac!$R38))=FALSE,Opis_efektow_inz!$D$5,""),IF(ISERR(FIND(Opis_efektow_inz!$D$5,NieStac!$R38))=FALSE,", ",""),IF(ISERR(FIND(Opis_efektow_inz!$D$6,NieStac!$R38))=FALSE,Opis_efektow_inz!$D$6,""),IF(ISERR(FIND(Opis_efektow_inz!$D$6,NieStac!$R38))=FALSE,", ",""),IF(ISERR(FIND(Opis_efektow_inz!$D$7,NieStac!$R38))=FALSE,Opis_efektow_inz!$D$7,""),IF(ISERR(FIND(Opis_efektow_inz!$D$7,NieStac!$R38))=FALSE,", ",""))</f>
        <v/>
      </c>
      <c r="C28" s="149" t="str">
        <f>CONCATENATE(IF(ISERR(FIND(Opis_efektow_inz!$D$9,NieStac!$S38))=FALSE,Opis_efektow_inz!$D$9,""),IF(ISERR(FIND(Opis_efektow_inz!$D$9,NieStac!$S38))=FALSE,", 
",""),IF(ISERR(FIND(Opis_efektow_inz!$D$10,NieStac!$S38))=FALSE,Opis_efektow_inz!$D$10,""),IF(ISERR(FIND(Opis_efektow_inz!$D$10,NieStac!$S38))=FALSE,", ",""),IF(ISERR(FIND(Opis_efektow_inz!$D$11,NieStac!$S38))=FALSE,Opis_efektow_inz!$D$11,""),IF(ISERR(FIND(Opis_efektow_inz!$D$11,NieStac!$S38))=FALSE,", ",""),IF(ISERR(FIND(Opis_efektow_inz!$D$12,NieStac!$S38))=FALSE,Opis_efektow_inz!$D$12,""),IF(ISERR(FIND(Opis_efektow_inz!$D$12,NieStac!$S38))=FALSE,", ",""),IF(ISERR(FIND(Opis_efektow_inz!$D$13,NieStac!$S38))=FALSE,Opis_efektow_inz!$D$13,""),IF(ISERR(FIND(Opis_efektow_inz!$D$13,NieStac!$S38))=FALSE,", ",""),IF(ISERR(FIND(Opis_efektow_inz!$D$14,NieStac!$S38))=FALSE,Opis_efektow_inz!$D$14,""),IF(ISERR(FIND(Opis_efektow_inz!$D$14,NieStac!$S38))=FALSE,", ",""),IF(ISERR(FIND(Opis_efektow_inz!$D$15,NieStac!$S38))=FALSE,Opis_efektow_inz!$D$15,""),IF(ISERR(FIND(Opis_efektow_inz!$D$15,NieStac!$S38))=FALSE,", ",""),IF(ISERR(FIND(Opis_efektow_inz!$D$16,NieStac!$S38))=FALSE,Opis_efektow_inz!$D$16,""),IF(ISERR(FIND(Opis_efektow_inz!$D$16,NieStac!$S38))=FALSE,", ",""),IF(ISERR(FIND(Opis_efektow_inz!$D$17,NieStac!$S38))=FALSE,Opis_efektow_inz!$D$19,""),IF(ISERR(FIND(Opis_efektow_inz!$D$17,NieStac!$S38))=FALSE,", ",""))</f>
        <v/>
      </c>
      <c r="D28" s="149" t="str">
        <f>CONCATENATE(IF(ISERR(FIND(Opis_efektow_inz!#REF!,NieStac!$T39))=FALSE,Opis_efektow_inz!#REF!,""),IF(ISERR(FIND(Opis_efektow_inz!#REF!,NieStac!$T39))=FALSE,", ",""),IF(ISERR(FIND(Opis_efektow_inz!#REF!,NieStac!$T39))=FALSE,Opis_efektow_inz!#REF!,""),IF(ISERR(FIND(Opis_efektow_inz!#REF!,NieStac!$T39))=FALSE,", ",""))</f>
        <v/>
      </c>
    </row>
    <row r="29" spans="1:4" hidden="1" x14ac:dyDescent="0.25">
      <c r="A29" s="250">
        <f>NieStac!C39</f>
        <v>0</v>
      </c>
      <c r="B29" s="149" t="str">
        <f>CONCATENATE(IF(ISERR(FIND(Opis_efektow_inz!$D$5,NieStac!$R39))=FALSE,Opis_efektow_inz!$D$5,""),IF(ISERR(FIND(Opis_efektow_inz!$D$5,NieStac!$R39))=FALSE,", ",""),IF(ISERR(FIND(Opis_efektow_inz!$D$6,NieStac!$R39))=FALSE,Opis_efektow_inz!$D$6,""),IF(ISERR(FIND(Opis_efektow_inz!$D$6,NieStac!$R39))=FALSE,", ",""),IF(ISERR(FIND(Opis_efektow_inz!$D$7,NieStac!$R39))=FALSE,Opis_efektow_inz!$D$7,""),IF(ISERR(FIND(Opis_efektow_inz!$D$7,NieStac!$R39))=FALSE,", ",""))</f>
        <v/>
      </c>
      <c r="C29" s="149" t="str">
        <f>CONCATENATE(IF(ISERR(FIND(Opis_efektow_inz!$D$9,NieStac!$S39))=FALSE,Opis_efektow_inz!$D$9,""),IF(ISERR(FIND(Opis_efektow_inz!$D$9,NieStac!$S39))=FALSE,", 
",""),IF(ISERR(FIND(Opis_efektow_inz!$D$10,NieStac!$S39))=FALSE,Opis_efektow_inz!$D$10,""),IF(ISERR(FIND(Opis_efektow_inz!$D$10,NieStac!$S39))=FALSE,", ",""),IF(ISERR(FIND(Opis_efektow_inz!$D$11,NieStac!$S39))=FALSE,Opis_efektow_inz!$D$11,""),IF(ISERR(FIND(Opis_efektow_inz!$D$11,NieStac!$S39))=FALSE,", ",""),IF(ISERR(FIND(Opis_efektow_inz!$D$12,NieStac!$S39))=FALSE,Opis_efektow_inz!$D$12,""),IF(ISERR(FIND(Opis_efektow_inz!$D$12,NieStac!$S39))=FALSE,", ",""),IF(ISERR(FIND(Opis_efektow_inz!$D$13,NieStac!$S39))=FALSE,Opis_efektow_inz!$D$13,""),IF(ISERR(FIND(Opis_efektow_inz!$D$13,NieStac!$S39))=FALSE,", ",""),IF(ISERR(FIND(Opis_efektow_inz!$D$14,NieStac!$S39))=FALSE,Opis_efektow_inz!$D$14,""),IF(ISERR(FIND(Opis_efektow_inz!$D$14,NieStac!$S39))=FALSE,", ",""),IF(ISERR(FIND(Opis_efektow_inz!$D$15,NieStac!$S39))=FALSE,Opis_efektow_inz!$D$15,""),IF(ISERR(FIND(Opis_efektow_inz!$D$15,NieStac!$S39))=FALSE,", ",""),IF(ISERR(FIND(Opis_efektow_inz!$D$16,NieStac!$S39))=FALSE,Opis_efektow_inz!$D$16,""),IF(ISERR(FIND(Opis_efektow_inz!$D$16,NieStac!$S39))=FALSE,", ",""),IF(ISERR(FIND(Opis_efektow_inz!$D$17,NieStac!$S39))=FALSE,Opis_efektow_inz!$D$19,""),IF(ISERR(FIND(Opis_efektow_inz!$D$17,NieStac!$S39))=FALSE,", ",""))</f>
        <v/>
      </c>
      <c r="D29" s="149" t="str">
        <f>CONCATENATE(IF(ISERR(FIND(Opis_efektow_inz!#REF!,NieStac!$T40))=FALSE,Opis_efektow_inz!#REF!,""),IF(ISERR(FIND(Opis_efektow_inz!#REF!,NieStac!$T40))=FALSE,", ",""),IF(ISERR(FIND(Opis_efektow_inz!#REF!,NieStac!$T40))=FALSE,Opis_efektow_inz!#REF!,""),IF(ISERR(FIND(Opis_efektow_inz!#REF!,NieStac!$T40))=FALSE,", ",""))</f>
        <v/>
      </c>
    </row>
    <row r="30" spans="1:4" x14ac:dyDescent="0.25">
      <c r="A30" s="135" t="str">
        <f>NieStac!C40</f>
        <v>Semestr 3:</v>
      </c>
      <c r="B30" s="149" t="str">
        <f>CONCATENATE(IF(ISERR(FIND(Opis_efektow_inz!$D$5,NieStac!$R40))=FALSE,Opis_efektow_inz!$D$5,""),IF(ISERR(FIND(Opis_efektow_inz!$D$5,NieStac!$R40))=FALSE,", ",""),IF(ISERR(FIND(Opis_efektow_inz!$D$6,NieStac!$R40))=FALSE,Opis_efektow_inz!$D$6,""),IF(ISERR(FIND(Opis_efektow_inz!$D$6,NieStac!$R40))=FALSE,", ",""),IF(ISERR(FIND(Opis_efektow_inz!$D$7,NieStac!$R40))=FALSE,Opis_efektow_inz!$D$7,""),IF(ISERR(FIND(Opis_efektow_inz!$D$7,NieStac!$R40))=FALSE,", ",""))</f>
        <v/>
      </c>
      <c r="C30" s="149" t="str">
        <f>CONCATENATE(IF(ISERR(FIND(Opis_efektow_inz!$D$9,NieStac!$S40))=FALSE,Opis_efektow_inz!$D$9,""),IF(ISERR(FIND(Opis_efektow_inz!$D$9,NieStac!$S40))=FALSE,", 
",""),IF(ISERR(FIND(Opis_efektow_inz!$D$10,NieStac!$S40))=FALSE,Opis_efektow_inz!$D$10,""),IF(ISERR(FIND(Opis_efektow_inz!$D$10,NieStac!$S40))=FALSE,", ",""),IF(ISERR(FIND(Opis_efektow_inz!$D$11,NieStac!$S40))=FALSE,Opis_efektow_inz!$D$11,""),IF(ISERR(FIND(Opis_efektow_inz!$D$11,NieStac!$S40))=FALSE,", ",""),IF(ISERR(FIND(Opis_efektow_inz!$D$12,NieStac!$S40))=FALSE,Opis_efektow_inz!$D$12,""),IF(ISERR(FIND(Opis_efektow_inz!$D$12,NieStac!$S40))=FALSE,", ",""),IF(ISERR(FIND(Opis_efektow_inz!$D$13,NieStac!$S40))=FALSE,Opis_efektow_inz!$D$13,""),IF(ISERR(FIND(Opis_efektow_inz!$D$13,NieStac!$S40))=FALSE,", ",""),IF(ISERR(FIND(Opis_efektow_inz!$D$14,NieStac!$S40))=FALSE,Opis_efektow_inz!$D$14,""),IF(ISERR(FIND(Opis_efektow_inz!$D$14,NieStac!$S40))=FALSE,", ",""),IF(ISERR(FIND(Opis_efektow_inz!$D$15,NieStac!$S40))=FALSE,Opis_efektow_inz!$D$15,""),IF(ISERR(FIND(Opis_efektow_inz!$D$15,NieStac!$S40))=FALSE,", ",""),IF(ISERR(FIND(Opis_efektow_inz!$D$16,NieStac!$S40))=FALSE,Opis_efektow_inz!$D$16,""),IF(ISERR(FIND(Opis_efektow_inz!$D$16,NieStac!$S40))=FALSE,", ",""),IF(ISERR(FIND(Opis_efektow_inz!$D$17,NieStac!$S40))=FALSE,Opis_efektow_inz!$D$19,""),IF(ISERR(FIND(Opis_efektow_inz!$D$17,NieStac!$S40))=FALSE,", ",""))</f>
        <v/>
      </c>
      <c r="D30" s="149" t="str">
        <f>CONCATENATE(IF(ISERR(FIND(Opis_efektow_inz!#REF!,NieStac!$T41))=FALSE,Opis_efektow_inz!#REF!,""),IF(ISERR(FIND(Opis_efektow_inz!#REF!,NieStac!$T41))=FALSE,", ",""),IF(ISERR(FIND(Opis_efektow_inz!#REF!,NieStac!$T41))=FALSE,Opis_efektow_inz!#REF!,""),IF(ISERR(FIND(Opis_efektow_inz!#REF!,NieStac!$T41))=FALSE,", ",""))</f>
        <v/>
      </c>
    </row>
    <row r="31" spans="1:4" hidden="1" x14ac:dyDescent="0.25">
      <c r="A31" s="135" t="str">
        <f>NieStac!C41</f>
        <v>Moduł kształcenia</v>
      </c>
      <c r="B31" s="149" t="str">
        <f>CONCATENATE(IF(ISERR(FIND(Opis_efektow_inz!$D$5,NieStac!$R41))=FALSE,Opis_efektow_inz!$D$5,""),IF(ISERR(FIND(Opis_efektow_inz!$D$5,NieStac!$R41))=FALSE,", ",""),IF(ISERR(FIND(Opis_efektow_inz!$D$6,NieStac!$R41))=FALSE,Opis_efektow_inz!$D$6,""),IF(ISERR(FIND(Opis_efektow_inz!$D$6,NieStac!$R41))=FALSE,", ",""),IF(ISERR(FIND(Opis_efektow_inz!$D$7,NieStac!$R41))=FALSE,Opis_efektow_inz!$D$7,""),IF(ISERR(FIND(Opis_efektow_inz!$D$7,NieStac!$R41))=FALSE,", ",""))</f>
        <v/>
      </c>
      <c r="C31" s="149" t="str">
        <f>CONCATENATE(IF(ISERR(FIND(Opis_efektow_inz!$D$9,NieStac!$S41))=FALSE,Opis_efektow_inz!$D$9,""),IF(ISERR(FIND(Opis_efektow_inz!$D$9,NieStac!$S41))=FALSE,", 
",""),IF(ISERR(FIND(Opis_efektow_inz!$D$10,NieStac!$S41))=FALSE,Opis_efektow_inz!$D$10,""),IF(ISERR(FIND(Opis_efektow_inz!$D$10,NieStac!$S41))=FALSE,", ",""),IF(ISERR(FIND(Opis_efektow_inz!$D$11,NieStac!$S41))=FALSE,Opis_efektow_inz!$D$11,""),IF(ISERR(FIND(Opis_efektow_inz!$D$11,NieStac!$S41))=FALSE,", ",""),IF(ISERR(FIND(Opis_efektow_inz!$D$12,NieStac!$S41))=FALSE,Opis_efektow_inz!$D$12,""),IF(ISERR(FIND(Opis_efektow_inz!$D$12,NieStac!$S41))=FALSE,", ",""),IF(ISERR(FIND(Opis_efektow_inz!$D$13,NieStac!$S41))=FALSE,Opis_efektow_inz!$D$13,""),IF(ISERR(FIND(Opis_efektow_inz!$D$13,NieStac!$S41))=FALSE,", ",""),IF(ISERR(FIND(Opis_efektow_inz!$D$14,NieStac!$S41))=FALSE,Opis_efektow_inz!$D$14,""),IF(ISERR(FIND(Opis_efektow_inz!$D$14,NieStac!$S41))=FALSE,", ",""),IF(ISERR(FIND(Opis_efektow_inz!$D$15,NieStac!$S41))=FALSE,Opis_efektow_inz!$D$15,""),IF(ISERR(FIND(Opis_efektow_inz!$D$15,NieStac!$S41))=FALSE,", ",""),IF(ISERR(FIND(Opis_efektow_inz!$D$16,NieStac!$S41))=FALSE,Opis_efektow_inz!$D$16,""),IF(ISERR(FIND(Opis_efektow_inz!$D$16,NieStac!$S41))=FALSE,", ",""),IF(ISERR(FIND(Opis_efektow_inz!$D$17,NieStac!$S41))=FALSE,Opis_efektow_inz!$D$19,""),IF(ISERR(FIND(Opis_efektow_inz!$D$17,NieStac!$S41))=FALSE,", ",""))</f>
        <v/>
      </c>
      <c r="D31" s="149"/>
    </row>
    <row r="32" spans="1:4" x14ac:dyDescent="0.25">
      <c r="A32" s="250" t="str">
        <f>NieStac!C42</f>
        <v>Zarządzanie aplikacjami internetowymi</v>
      </c>
      <c r="B32" s="149" t="str">
        <f>CONCATENATE(IF(ISERR(FIND(Opis_efektow_inz!$D$5,NieStac!$R42))=FALSE,Opis_efektow_inz!$D$5,""),IF(ISERR(FIND(Opis_efektow_inz!$D$5,NieStac!$R42))=FALSE,", ",""),IF(ISERR(FIND(Opis_efektow_inz!$D$6,NieStac!$R42))=FALSE,Opis_efektow_inz!$D$6,""),IF(ISERR(FIND(Opis_efektow_inz!$D$6,NieStac!$R42))=FALSE,", ",""),IF(ISERR(FIND(Opis_efektow_inz!$D$7,NieStac!$R42))=FALSE,Opis_efektow_inz!$D$7,""),IF(ISERR(FIND(Opis_efektow_inz!$D$7,NieStac!$R42))=FALSE,", ",""))</f>
        <v xml:space="preserve">K2st_W6, </v>
      </c>
      <c r="C32" s="149" t="str">
        <f>CONCATENATE(IF(ISERR(FIND(Opis_efektow_inz!$D$9,NieStac!$S42))=FALSE,Opis_efektow_inz!$D$9,""),IF(ISERR(FIND(Opis_efektow_inz!$D$9,NieStac!$S42))=FALSE,", 
",""),IF(ISERR(FIND(Opis_efektow_inz!$D$10,NieStac!$S42))=FALSE,Opis_efektow_inz!$D$10,""),IF(ISERR(FIND(Opis_efektow_inz!$D$10,NieStac!$S42))=FALSE,", ",""),IF(ISERR(FIND(Opis_efektow_inz!$D$11,NieStac!$S42))=FALSE,Opis_efektow_inz!$D$11,""),IF(ISERR(FIND(Opis_efektow_inz!$D$11,NieStac!$S42))=FALSE,", ",""),IF(ISERR(FIND(Opis_efektow_inz!$D$12,NieStac!$S42))=FALSE,Opis_efektow_inz!$D$12,""),IF(ISERR(FIND(Opis_efektow_inz!$D$12,NieStac!$S42))=FALSE,", ",""),IF(ISERR(FIND(Opis_efektow_inz!$D$13,NieStac!$S42))=FALSE,Opis_efektow_inz!$D$13,""),IF(ISERR(FIND(Opis_efektow_inz!$D$13,NieStac!$S42))=FALSE,", ",""),IF(ISERR(FIND(Opis_efektow_inz!$D$14,NieStac!$S42))=FALSE,Opis_efektow_inz!$D$14,""),IF(ISERR(FIND(Opis_efektow_inz!$D$14,NieStac!$S42))=FALSE,", ",""),IF(ISERR(FIND(Opis_efektow_inz!$D$15,NieStac!$S42))=FALSE,Opis_efektow_inz!$D$15,""),IF(ISERR(FIND(Opis_efektow_inz!$D$15,NieStac!$S42))=FALSE,", ",""),IF(ISERR(FIND(Opis_efektow_inz!$D$16,NieStac!$S42))=FALSE,Opis_efektow_inz!$D$16,""),IF(ISERR(FIND(Opis_efektow_inz!$D$16,NieStac!$S42))=FALSE,", ",""),IF(ISERR(FIND(Opis_efektow_inz!$D$17,NieStac!$S42))=FALSE,Opis_efektow_inz!$D$19,""),IF(ISERR(FIND(Opis_efektow_inz!$D$17,NieStac!$S42))=FALSE,", ",""))</f>
        <v xml:space="preserve">, </v>
      </c>
      <c r="D32" s="149" t="s">
        <v>212</v>
      </c>
    </row>
    <row r="33" spans="1:4" ht="25" x14ac:dyDescent="0.25">
      <c r="A33" s="250" t="str">
        <f>NieStac!C43</f>
        <v>Inżynieria biznesowa</v>
      </c>
      <c r="B33" s="149" t="str">
        <f>CONCATENATE(IF(ISERR(FIND(Opis_efektow_inz!$D$5,NieStac!$R43))=FALSE,Opis_efektow_inz!$D$5,""),IF(ISERR(FIND(Opis_efektow_inz!$D$5,NieStac!$R43))=FALSE,", ",""),IF(ISERR(FIND(Opis_efektow_inz!$D$6,NieStac!$R43))=FALSE,Opis_efektow_inz!$D$6,""),IF(ISERR(FIND(Opis_efektow_inz!$D$6,NieStac!$R43))=FALSE,", ",""),IF(ISERR(FIND(Opis_efektow_inz!$D$7,NieStac!$R43))=FALSE,Opis_efektow_inz!$D$7,""),IF(ISERR(FIND(Opis_efektow_inz!$D$7,NieStac!$R43))=FALSE,", ",""))</f>
        <v xml:space="preserve">K2st_W5, </v>
      </c>
      <c r="C33" s="149" t="str">
        <f>CONCATENATE(IF(ISERR(FIND(Opis_efektow_inz!$D$9,NieStac!$S43))=FALSE,Opis_efektow_inz!$D$9,""),IF(ISERR(FIND(Opis_efektow_inz!$D$9,NieStac!$S43))=FALSE,", 
",""),IF(ISERR(FIND(Opis_efektow_inz!$D$10,NieStac!$S43))=FALSE,Opis_efektow_inz!$D$10,""),IF(ISERR(FIND(Opis_efektow_inz!$D$10,NieStac!$S43))=FALSE,", ",""),IF(ISERR(FIND(Opis_efektow_inz!$D$11,NieStac!$S43))=FALSE,Opis_efektow_inz!$D$11,""),IF(ISERR(FIND(Opis_efektow_inz!$D$11,NieStac!$S43))=FALSE,", ",""),IF(ISERR(FIND(Opis_efektow_inz!$D$12,NieStac!$S43))=FALSE,Opis_efektow_inz!$D$12,""),IF(ISERR(FIND(Opis_efektow_inz!$D$12,NieStac!$S43))=FALSE,", ",""),IF(ISERR(FIND(Opis_efektow_inz!$D$13,NieStac!$S43))=FALSE,Opis_efektow_inz!$D$13,""),IF(ISERR(FIND(Opis_efektow_inz!$D$13,NieStac!$S43))=FALSE,", ",""),IF(ISERR(FIND(Opis_efektow_inz!$D$14,NieStac!$S43))=FALSE,Opis_efektow_inz!$D$14,""),IF(ISERR(FIND(Opis_efektow_inz!$D$14,NieStac!$S43))=FALSE,", ",""),IF(ISERR(FIND(Opis_efektow_inz!$D$15,NieStac!$S43))=FALSE,Opis_efektow_inz!$D$15,""),IF(ISERR(FIND(Opis_efektow_inz!$D$15,NieStac!$S43))=FALSE,", ",""),IF(ISERR(FIND(Opis_efektow_inz!$D$16,NieStac!$S43))=FALSE,Opis_efektow_inz!$D$16,""),IF(ISERR(FIND(Opis_efektow_inz!$D$16,NieStac!$S43))=FALSE,", ",""),IF(ISERR(FIND(Opis_efektow_inz!$D$17,NieStac!$S43))=FALSE,Opis_efektow_inz!$D$19,""),IF(ISERR(FIND(Opis_efektow_inz!$D$17,NieStac!$S43))=FALSE,", ",""))</f>
        <v xml:space="preserve">K2st_U4, K2st_U5, K2st_U6, K2st_U9, , </v>
      </c>
      <c r="D33" s="149" t="s">
        <v>212</v>
      </c>
    </row>
    <row r="34" spans="1:4" ht="25" x14ac:dyDescent="0.25">
      <c r="A34" s="250" t="str">
        <f>NieStac!C44</f>
        <v>Ochrona danych i kryptografia</v>
      </c>
      <c r="B34" s="149" t="str">
        <f>CONCATENATE(IF(ISERR(FIND(Opis_efektow_inz!$D$5,NieStac!$R44))=FALSE,Opis_efektow_inz!$D$5,""),IF(ISERR(FIND(Opis_efektow_inz!$D$5,NieStac!$R44))=FALSE,", ",""),IF(ISERR(FIND(Opis_efektow_inz!$D$6,NieStac!$R44))=FALSE,Opis_efektow_inz!$D$6,""),IF(ISERR(FIND(Opis_efektow_inz!$D$6,NieStac!$R44))=FALSE,", ",""),IF(ISERR(FIND(Opis_efektow_inz!$D$7,NieStac!$R44))=FALSE,Opis_efektow_inz!$D$7,""),IF(ISERR(FIND(Opis_efektow_inz!$D$7,NieStac!$R44))=FALSE,", ",""))</f>
        <v xml:space="preserve">K2st_W5, K2st_W6, </v>
      </c>
      <c r="C34" s="149" t="str">
        <f>CONCATENATE(IF(ISERR(FIND(Opis_efektow_inz!$D$9,NieStac!$S44))=FALSE,Opis_efektow_inz!$D$9,""),IF(ISERR(FIND(Opis_efektow_inz!$D$9,NieStac!$S44))=FALSE,", 
",""),IF(ISERR(FIND(Opis_efektow_inz!$D$10,NieStac!$S44))=FALSE,Opis_efektow_inz!$D$10,""),IF(ISERR(FIND(Opis_efektow_inz!$D$10,NieStac!$S44))=FALSE,", ",""),IF(ISERR(FIND(Opis_efektow_inz!$D$11,NieStac!$S44))=FALSE,Opis_efektow_inz!$D$11,""),IF(ISERR(FIND(Opis_efektow_inz!$D$11,NieStac!$S44))=FALSE,", ",""),IF(ISERR(FIND(Opis_efektow_inz!$D$12,NieStac!$S44))=FALSE,Opis_efektow_inz!$D$12,""),IF(ISERR(FIND(Opis_efektow_inz!$D$12,NieStac!$S44))=FALSE,", ",""),IF(ISERR(FIND(Opis_efektow_inz!$D$13,NieStac!$S44))=FALSE,Opis_efektow_inz!$D$13,""),IF(ISERR(FIND(Opis_efektow_inz!$D$13,NieStac!$S44))=FALSE,", ",""),IF(ISERR(FIND(Opis_efektow_inz!$D$14,NieStac!$S44))=FALSE,Opis_efektow_inz!$D$14,""),IF(ISERR(FIND(Opis_efektow_inz!$D$14,NieStac!$S44))=FALSE,", ",""),IF(ISERR(FIND(Opis_efektow_inz!$D$15,NieStac!$S44))=FALSE,Opis_efektow_inz!$D$15,""),IF(ISERR(FIND(Opis_efektow_inz!$D$15,NieStac!$S44))=FALSE,", ",""),IF(ISERR(FIND(Opis_efektow_inz!$D$16,NieStac!$S44))=FALSE,Opis_efektow_inz!$D$16,""),IF(ISERR(FIND(Opis_efektow_inz!$D$16,NieStac!$S44))=FALSE,", ",""),IF(ISERR(FIND(Opis_efektow_inz!$D$17,NieStac!$S44))=FALSE,Opis_efektow_inz!$D$19,""),IF(ISERR(FIND(Opis_efektow_inz!$D$17,NieStac!$S44))=FALSE,", ",""))</f>
        <v xml:space="preserve">K2st_U4, K2st_U5, K2st_U6, K2st_U8, </v>
      </c>
      <c r="D34" s="149" t="s">
        <v>212</v>
      </c>
    </row>
    <row r="35" spans="1:4" ht="37.5" x14ac:dyDescent="0.25">
      <c r="A35" s="250" t="str">
        <f>NieStac!C45</f>
        <v xml:space="preserve">Przedmiot obieralny 3: Przetwarzanie mobilne i komunikacja ruchoma / Zastosowanie metod inteligencji obliczeniowej (TWO) </v>
      </c>
      <c r="B35" s="149" t="str">
        <f>CONCATENATE(IF(ISERR(FIND(Opis_efektow_inz!$D$5,NieStac!$R45))=FALSE,Opis_efektow_inz!$D$5,""),IF(ISERR(FIND(Opis_efektow_inz!$D$5,NieStac!$R45))=FALSE,", ",""),IF(ISERR(FIND(Opis_efektow_inz!$D$6,NieStac!$R45))=FALSE,Opis_efektow_inz!$D$6,""),IF(ISERR(FIND(Opis_efektow_inz!$D$6,NieStac!$R45))=FALSE,", ",""),IF(ISERR(FIND(Opis_efektow_inz!$D$7,NieStac!$R45))=FALSE,Opis_efektow_inz!$D$7,""),IF(ISERR(FIND(Opis_efektow_inz!$D$7,NieStac!$R45))=FALSE,", ",""))</f>
        <v xml:space="preserve">K2st_W6, </v>
      </c>
      <c r="C35" s="149" t="str">
        <f>CONCATENATE(IF(ISERR(FIND(Opis_efektow_inz!$D$9,NieStac!$S45))=FALSE,Opis_efektow_inz!$D$9,""),IF(ISERR(FIND(Opis_efektow_inz!$D$9,NieStac!$S45))=FALSE,", 
",""),IF(ISERR(FIND(Opis_efektow_inz!$D$10,NieStac!$S45))=FALSE,Opis_efektow_inz!$D$10,""),IF(ISERR(FIND(Opis_efektow_inz!$D$10,NieStac!$S45))=FALSE,", ",""),IF(ISERR(FIND(Opis_efektow_inz!$D$11,NieStac!$S45))=FALSE,Opis_efektow_inz!$D$11,""),IF(ISERR(FIND(Opis_efektow_inz!$D$11,NieStac!$S45))=FALSE,", ",""),IF(ISERR(FIND(Opis_efektow_inz!$D$12,NieStac!$S45))=FALSE,Opis_efektow_inz!$D$12,""),IF(ISERR(FIND(Opis_efektow_inz!$D$12,NieStac!$S45))=FALSE,", ",""),IF(ISERR(FIND(Opis_efektow_inz!$D$13,NieStac!$S45))=FALSE,Opis_efektow_inz!$D$13,""),IF(ISERR(FIND(Opis_efektow_inz!$D$13,NieStac!$S45))=FALSE,", ",""),IF(ISERR(FIND(Opis_efektow_inz!$D$14,NieStac!$S45))=FALSE,Opis_efektow_inz!$D$14,""),IF(ISERR(FIND(Opis_efektow_inz!$D$14,NieStac!$S45))=FALSE,", ",""),IF(ISERR(FIND(Opis_efektow_inz!$D$15,NieStac!$S45))=FALSE,Opis_efektow_inz!$D$15,""),IF(ISERR(FIND(Opis_efektow_inz!$D$15,NieStac!$S45))=FALSE,", ",""),IF(ISERR(FIND(Opis_efektow_inz!$D$16,NieStac!$S45))=FALSE,Opis_efektow_inz!$D$16,""),IF(ISERR(FIND(Opis_efektow_inz!$D$16,NieStac!$S45))=FALSE,", ",""),IF(ISERR(FIND(Opis_efektow_inz!$D$17,NieStac!$S45))=FALSE,Opis_efektow_inz!$D$19,""),IF(ISERR(FIND(Opis_efektow_inz!$D$17,NieStac!$S45))=FALSE,", ",""))</f>
        <v xml:space="preserve">K2st_U6, K2st_U8, K2st_U9, , </v>
      </c>
      <c r="D35" s="149" t="s">
        <v>212</v>
      </c>
    </row>
    <row r="36" spans="1:4" ht="37.5" x14ac:dyDescent="0.25">
      <c r="A36" s="250" t="str">
        <f>NieStac!C46</f>
        <v>Przedmiot obieralny 4: Inżynieria wymagań / Monitorowanie i wizualizacja procesów (IwPB)</v>
      </c>
      <c r="B36" s="149" t="str">
        <f>CONCATENATE(IF(ISERR(FIND(Opis_efektow_inz!$D$5,NieStac!$R46))=FALSE,Opis_efektow_inz!$D$5,""),IF(ISERR(FIND(Opis_efektow_inz!$D$5,NieStac!$R46))=FALSE,", ",""),IF(ISERR(FIND(Opis_efektow_inz!$D$6,NieStac!$R46))=FALSE,Opis_efektow_inz!$D$6,""),IF(ISERR(FIND(Opis_efektow_inz!$D$6,NieStac!$R46))=FALSE,", ",""),IF(ISERR(FIND(Opis_efektow_inz!$D$7,NieStac!$R46))=FALSE,Opis_efektow_inz!$D$7,""),IF(ISERR(FIND(Opis_efektow_inz!$D$7,NieStac!$R46))=FALSE,", ",""))</f>
        <v xml:space="preserve">K2st_W6, </v>
      </c>
      <c r="C36" s="149" t="str">
        <f>CONCATENATE(IF(ISERR(FIND(Opis_efektow_inz!$D$9,NieStac!$S46))=FALSE,Opis_efektow_inz!$D$9,""),IF(ISERR(FIND(Opis_efektow_inz!$D$9,NieStac!$S46))=FALSE,", 
",""),IF(ISERR(FIND(Opis_efektow_inz!$D$10,NieStac!$S46))=FALSE,Opis_efektow_inz!$D$10,""),IF(ISERR(FIND(Opis_efektow_inz!$D$10,NieStac!$S46))=FALSE,", ",""),IF(ISERR(FIND(Opis_efektow_inz!$D$11,NieStac!$S46))=FALSE,Opis_efektow_inz!$D$11,""),IF(ISERR(FIND(Opis_efektow_inz!$D$11,NieStac!$S46))=FALSE,", ",""),IF(ISERR(FIND(Opis_efektow_inz!$D$12,NieStac!$S46))=FALSE,Opis_efektow_inz!$D$12,""),IF(ISERR(FIND(Opis_efektow_inz!$D$12,NieStac!$S46))=FALSE,", ",""),IF(ISERR(FIND(Opis_efektow_inz!$D$13,NieStac!$S46))=FALSE,Opis_efektow_inz!$D$13,""),IF(ISERR(FIND(Opis_efektow_inz!$D$13,NieStac!$S46))=FALSE,", ",""),IF(ISERR(FIND(Opis_efektow_inz!$D$14,NieStac!$S46))=FALSE,Opis_efektow_inz!$D$14,""),IF(ISERR(FIND(Opis_efektow_inz!$D$14,NieStac!$S46))=FALSE,", ",""),IF(ISERR(FIND(Opis_efektow_inz!$D$15,NieStac!$S46))=FALSE,Opis_efektow_inz!$D$15,""),IF(ISERR(FIND(Opis_efektow_inz!$D$15,NieStac!$S46))=FALSE,", ",""),IF(ISERR(FIND(Opis_efektow_inz!$D$16,NieStac!$S46))=FALSE,Opis_efektow_inz!$D$16,""),IF(ISERR(FIND(Opis_efektow_inz!$D$16,NieStac!$S46))=FALSE,", ",""),IF(ISERR(FIND(Opis_efektow_inz!$D$17,NieStac!$S46))=FALSE,Opis_efektow_inz!$D$19,""),IF(ISERR(FIND(Opis_efektow_inz!$D$17,NieStac!$S46))=FALSE,", ",""))</f>
        <v xml:space="preserve">K2st_U3, 
K2st_U4, K2st_U5, K2st_U6, K2st_U10, , </v>
      </c>
      <c r="D36" s="149" t="s">
        <v>212</v>
      </c>
    </row>
    <row r="37" spans="1:4" hidden="1" x14ac:dyDescent="0.25">
      <c r="A37" s="250" t="str">
        <f>NieStac!C47</f>
        <v>Jezyk angielski</v>
      </c>
      <c r="B37" s="149" t="str">
        <f>CONCATENATE(IF(ISERR(FIND(Opis_efektow_inz!$D$5,NieStac!$R47))=FALSE,Opis_efektow_inz!$D$5,""),IF(ISERR(FIND(Opis_efektow_inz!$D$5,NieStac!$R47))=FALSE,", ",""),IF(ISERR(FIND(Opis_efektow_inz!$D$6,NieStac!$R47))=FALSE,Opis_efektow_inz!$D$6,""),IF(ISERR(FIND(Opis_efektow_inz!$D$6,NieStac!$R47))=FALSE,", ",""),IF(ISERR(FIND(Opis_efektow_inz!$D$7,NieStac!$R47))=FALSE,Opis_efektow_inz!$D$7,""),IF(ISERR(FIND(Opis_efektow_inz!$D$7,NieStac!$R47))=FALSE,", ",""))</f>
        <v/>
      </c>
      <c r="C37" s="149" t="str">
        <f>CONCATENATE(IF(ISERR(FIND(Opis_efektow_inz!$D$9,NieStac!$S47))=FALSE,Opis_efektow_inz!$D$9,""),IF(ISERR(FIND(Opis_efektow_inz!$D$9,NieStac!$S47))=FALSE,", 
",""),IF(ISERR(FIND(Opis_efektow_inz!$D$10,NieStac!$S47))=FALSE,Opis_efektow_inz!$D$10,""),IF(ISERR(FIND(Opis_efektow_inz!$D$10,NieStac!$S47))=FALSE,", ",""),IF(ISERR(FIND(Opis_efektow_inz!$D$11,NieStac!$S47))=FALSE,Opis_efektow_inz!$D$11,""),IF(ISERR(FIND(Opis_efektow_inz!$D$11,NieStac!$S47))=FALSE,", ",""),IF(ISERR(FIND(Opis_efektow_inz!$D$12,NieStac!$S47))=FALSE,Opis_efektow_inz!$D$12,""),IF(ISERR(FIND(Opis_efektow_inz!$D$12,NieStac!$S47))=FALSE,", ",""),IF(ISERR(FIND(Opis_efektow_inz!$D$13,NieStac!$S47))=FALSE,Opis_efektow_inz!$D$13,""),IF(ISERR(FIND(Opis_efektow_inz!$D$13,NieStac!$S47))=FALSE,", ",""),IF(ISERR(FIND(Opis_efektow_inz!$D$14,NieStac!$S47))=FALSE,Opis_efektow_inz!$D$14,""),IF(ISERR(FIND(Opis_efektow_inz!$D$14,NieStac!$S47))=FALSE,", ",""),IF(ISERR(FIND(Opis_efektow_inz!$D$15,NieStac!$S47))=FALSE,Opis_efektow_inz!$D$15,""),IF(ISERR(FIND(Opis_efektow_inz!$D$15,NieStac!$S47))=FALSE,", ",""),IF(ISERR(FIND(Opis_efektow_inz!$D$16,NieStac!$S47))=FALSE,Opis_efektow_inz!$D$16,""),IF(ISERR(FIND(Opis_efektow_inz!$D$16,NieStac!$S47))=FALSE,", ",""),IF(ISERR(FIND(Opis_efektow_inz!$D$17,NieStac!$S47))=FALSE,Opis_efektow_inz!$D$19,""),IF(ISERR(FIND(Opis_efektow_inz!$D$17,NieStac!$S47))=FALSE,", ",""))</f>
        <v/>
      </c>
      <c r="D37" s="149"/>
    </row>
    <row r="38" spans="1:4" ht="37.5" x14ac:dyDescent="0.25">
      <c r="A38" s="250" t="str">
        <f>NieStac!C48</f>
        <v>Pracownia badawczo - problemowa</v>
      </c>
      <c r="B38" s="149" t="str">
        <f>CONCATENATE(IF(ISERR(FIND(Opis_efektow_inz!$D$5,NieStac!$R48))=FALSE,Opis_efektow_inz!$D$5,""),IF(ISERR(FIND(Opis_efektow_inz!$D$5,NieStac!$R48))=FALSE,", ",""),IF(ISERR(FIND(Opis_efektow_inz!$D$6,NieStac!$R48))=FALSE,Opis_efektow_inz!$D$6,""),IF(ISERR(FIND(Opis_efektow_inz!$D$6,NieStac!$R48))=FALSE,", ",""),IF(ISERR(FIND(Opis_efektow_inz!$D$7,NieStac!$R48))=FALSE,Opis_efektow_inz!$D$7,""),IF(ISERR(FIND(Opis_efektow_inz!$D$7,NieStac!$R48))=FALSE,", ",""))</f>
        <v xml:space="preserve">K2st_W5, K2st_W6, </v>
      </c>
      <c r="C38" s="149" t="str">
        <f>CONCATENATE(IF(ISERR(FIND(Opis_efektow_inz!$D$9,NieStac!$S48))=FALSE,Opis_efektow_inz!$D$9,""),IF(ISERR(FIND(Opis_efektow_inz!$D$9,NieStac!$S48))=FALSE,", 
",""),IF(ISERR(FIND(Opis_efektow_inz!$D$10,NieStac!$S48))=FALSE,Opis_efektow_inz!$D$10,""),IF(ISERR(FIND(Opis_efektow_inz!$D$10,NieStac!$S48))=FALSE,", ",""),IF(ISERR(FIND(Opis_efektow_inz!$D$11,NieStac!$S48))=FALSE,Opis_efektow_inz!$D$11,""),IF(ISERR(FIND(Opis_efektow_inz!$D$11,NieStac!$S48))=FALSE,", ",""),IF(ISERR(FIND(Opis_efektow_inz!$D$12,NieStac!$S48))=FALSE,Opis_efektow_inz!$D$12,""),IF(ISERR(FIND(Opis_efektow_inz!$D$12,NieStac!$S48))=FALSE,", ",""),IF(ISERR(FIND(Opis_efektow_inz!$D$13,NieStac!$S48))=FALSE,Opis_efektow_inz!$D$13,""),IF(ISERR(FIND(Opis_efektow_inz!$D$13,NieStac!$S48))=FALSE,", ",""),IF(ISERR(FIND(Opis_efektow_inz!$D$14,NieStac!$S48))=FALSE,Opis_efektow_inz!$D$14,""),IF(ISERR(FIND(Opis_efektow_inz!$D$14,NieStac!$S48))=FALSE,", ",""),IF(ISERR(FIND(Opis_efektow_inz!$D$15,NieStac!$S48))=FALSE,Opis_efektow_inz!$D$15,""),IF(ISERR(FIND(Opis_efektow_inz!$D$15,NieStac!$S48))=FALSE,", ",""),IF(ISERR(FIND(Opis_efektow_inz!$D$16,NieStac!$S48))=FALSE,Opis_efektow_inz!$D$16,""),IF(ISERR(FIND(Opis_efektow_inz!$D$16,NieStac!$S48))=FALSE,", ",""),IF(ISERR(FIND(Opis_efektow_inz!$D$17,NieStac!$S48))=FALSE,Opis_efektow_inz!$D$19,""),IF(ISERR(FIND(Opis_efektow_inz!$D$17,NieStac!$S48))=FALSE,", ",""))</f>
        <v xml:space="preserve">K2st_U3, 
K2st_U4, K2st_U6, K2st_U10, </v>
      </c>
      <c r="D38" s="149" t="s">
        <v>212</v>
      </c>
    </row>
    <row r="39" spans="1:4" hidden="1" x14ac:dyDescent="0.25">
      <c r="A39" s="250">
        <f>NieStac!C49</f>
        <v>0</v>
      </c>
      <c r="B39" s="149" t="str">
        <f>CONCATENATE(IF(ISERR(FIND(Opis_efektow_inz!$D$5,NieStac!$R49))=FALSE,Opis_efektow_inz!$D$5,""),IF(ISERR(FIND(Opis_efektow_inz!$D$5,NieStac!$R49))=FALSE,", ",""),IF(ISERR(FIND(Opis_efektow_inz!$D$6,NieStac!$R49))=FALSE,Opis_efektow_inz!$D$6,""),IF(ISERR(FIND(Opis_efektow_inz!$D$6,NieStac!$R49))=FALSE,", ",""),IF(ISERR(FIND(Opis_efektow_inz!$D$7,NieStac!$R49))=FALSE,Opis_efektow_inz!$D$7,""),IF(ISERR(FIND(Opis_efektow_inz!$D$7,NieStac!$R49))=FALSE,", ",""))</f>
        <v/>
      </c>
      <c r="C39" s="149" t="str">
        <f>CONCATENATE(IF(ISERR(FIND(Opis_efektow_inz!$D$9,NieStac!$S49))=FALSE,Opis_efektow_inz!$D$9,""),IF(ISERR(FIND(Opis_efektow_inz!$D$9,NieStac!$S49))=FALSE,", 
",""),IF(ISERR(FIND(Opis_efektow_inz!$D$10,NieStac!$S49))=FALSE,Opis_efektow_inz!$D$10,""),IF(ISERR(FIND(Opis_efektow_inz!$D$10,NieStac!$S49))=FALSE,", ",""),IF(ISERR(FIND(Opis_efektow_inz!$D$11,NieStac!$S49))=FALSE,Opis_efektow_inz!$D$11,""),IF(ISERR(FIND(Opis_efektow_inz!$D$11,NieStac!$S49))=FALSE,", ",""),IF(ISERR(FIND(Opis_efektow_inz!$D$12,NieStac!$S49))=FALSE,Opis_efektow_inz!$D$12,""),IF(ISERR(FIND(Opis_efektow_inz!$D$12,NieStac!$S49))=FALSE,", ",""),IF(ISERR(FIND(Opis_efektow_inz!$D$13,NieStac!$S49))=FALSE,Opis_efektow_inz!$D$13,""),IF(ISERR(FIND(Opis_efektow_inz!$D$13,NieStac!$S49))=FALSE,", ",""),IF(ISERR(FIND(Opis_efektow_inz!$D$14,NieStac!$S49))=FALSE,Opis_efektow_inz!$D$14,""),IF(ISERR(FIND(Opis_efektow_inz!$D$14,NieStac!$S49))=FALSE,", ",""),IF(ISERR(FIND(Opis_efektow_inz!$D$15,NieStac!$S49))=FALSE,Opis_efektow_inz!$D$15,""),IF(ISERR(FIND(Opis_efektow_inz!$D$15,NieStac!$S49))=FALSE,", ",""),IF(ISERR(FIND(Opis_efektow_inz!$D$16,NieStac!$S49))=FALSE,Opis_efektow_inz!$D$16,""),IF(ISERR(FIND(Opis_efektow_inz!$D$16,NieStac!$S49))=FALSE,", ",""),IF(ISERR(FIND(Opis_efektow_inz!$D$17,NieStac!$S49))=FALSE,Opis_efektow_inz!$D$19,""),IF(ISERR(FIND(Opis_efektow_inz!$D$17,NieStac!$S49))=FALSE,", ",""))</f>
        <v/>
      </c>
      <c r="D39" s="149" t="str">
        <f>CONCATENATE(IF(ISERR(FIND(Opis_efektow_inz!#REF!,NieStac!$T49))=FALSE,Opis_efektow_inz!#REF!,""),IF(ISERR(FIND(Opis_efektow_inz!#REF!,NieStac!$T49))=FALSE,", ",""),IF(ISERR(FIND(Opis_efektow_inz!#REF!,NieStac!$T49))=FALSE,Opis_efektow_inz!#REF!,""),IF(ISERR(FIND(Opis_efektow_inz!#REF!,NieStac!$T49))=FALSE,", ",""))</f>
        <v/>
      </c>
    </row>
    <row r="40" spans="1:4" hidden="1" x14ac:dyDescent="0.25">
      <c r="A40" s="250">
        <f>NieStac!C50</f>
        <v>0</v>
      </c>
      <c r="B40" s="149" t="str">
        <f>CONCATENATE(IF(ISERR(FIND(Opis_efektow_inz!$D$5,NieStac!$R50))=FALSE,Opis_efektow_inz!$D$5,""),IF(ISERR(FIND(Opis_efektow_inz!$D$5,NieStac!$R50))=FALSE,", ",""),IF(ISERR(FIND(Opis_efektow_inz!$D$6,NieStac!$R50))=FALSE,Opis_efektow_inz!$D$6,""),IF(ISERR(FIND(Opis_efektow_inz!$D$6,NieStac!$R50))=FALSE,", ",""),IF(ISERR(FIND(Opis_efektow_inz!$D$7,NieStac!$R50))=FALSE,Opis_efektow_inz!$D$7,""),IF(ISERR(FIND(Opis_efektow_inz!$D$7,NieStac!$R50))=FALSE,", ",""))</f>
        <v/>
      </c>
      <c r="C40" s="149" t="str">
        <f>CONCATENATE(IF(ISERR(FIND(Opis_efektow_inz!$D$9,NieStac!$S50))=FALSE,Opis_efektow_inz!$D$9,""),IF(ISERR(FIND(Opis_efektow_inz!$D$9,NieStac!$S50))=FALSE,", 
",""),IF(ISERR(FIND(Opis_efektow_inz!$D$10,NieStac!$S50))=FALSE,Opis_efektow_inz!$D$10,""),IF(ISERR(FIND(Opis_efektow_inz!$D$10,NieStac!$S50))=FALSE,", ",""),IF(ISERR(FIND(Opis_efektow_inz!$D$11,NieStac!$S50))=FALSE,Opis_efektow_inz!$D$11,""),IF(ISERR(FIND(Opis_efektow_inz!$D$11,NieStac!$S50))=FALSE,", ",""),IF(ISERR(FIND(Opis_efektow_inz!$D$12,NieStac!$S50))=FALSE,Opis_efektow_inz!$D$12,""),IF(ISERR(FIND(Opis_efektow_inz!$D$12,NieStac!$S50))=FALSE,", ",""),IF(ISERR(FIND(Opis_efektow_inz!$D$13,NieStac!$S50))=FALSE,Opis_efektow_inz!$D$13,""),IF(ISERR(FIND(Opis_efektow_inz!$D$13,NieStac!$S50))=FALSE,", ",""),IF(ISERR(FIND(Opis_efektow_inz!$D$14,NieStac!$S50))=FALSE,Opis_efektow_inz!$D$14,""),IF(ISERR(FIND(Opis_efektow_inz!$D$14,NieStac!$S50))=FALSE,", ",""),IF(ISERR(FIND(Opis_efektow_inz!$D$15,NieStac!$S50))=FALSE,Opis_efektow_inz!$D$15,""),IF(ISERR(FIND(Opis_efektow_inz!$D$15,NieStac!$S50))=FALSE,", ",""),IF(ISERR(FIND(Opis_efektow_inz!$D$16,NieStac!$S50))=FALSE,Opis_efektow_inz!$D$16,""),IF(ISERR(FIND(Opis_efektow_inz!$D$16,NieStac!$S50))=FALSE,", ",""),IF(ISERR(FIND(Opis_efektow_inz!$D$17,NieStac!$S50))=FALSE,Opis_efektow_inz!$D$19,""),IF(ISERR(FIND(Opis_efektow_inz!$D$17,NieStac!$S50))=FALSE,", ",""))</f>
        <v/>
      </c>
      <c r="D40" s="149" t="str">
        <f>CONCATENATE(IF(ISERR(FIND(Opis_efektow_inz!#REF!,NieStac!$T50))=FALSE,Opis_efektow_inz!#REF!,""),IF(ISERR(FIND(Opis_efektow_inz!#REF!,NieStac!$T50))=FALSE,", ",""),IF(ISERR(FIND(Opis_efektow_inz!#REF!,NieStac!$T50))=FALSE,Opis_efektow_inz!#REF!,""),IF(ISERR(FIND(Opis_efektow_inz!#REF!,NieStac!$T50))=FALSE,", ",""))</f>
        <v/>
      </c>
    </row>
    <row r="41" spans="1:4" s="40" customFormat="1" ht="17.25" hidden="1" customHeight="1" x14ac:dyDescent="0.25">
      <c r="A41" s="250">
        <f>NieStac!C51</f>
        <v>0</v>
      </c>
      <c r="B41" s="149" t="str">
        <f>CONCATENATE(IF(ISERR(FIND(Opis_efektow_inz!$D$5,NieStac!$R51))=FALSE,Opis_efektow_inz!$D$5,""),IF(ISERR(FIND(Opis_efektow_inz!$D$5,NieStac!$R51))=FALSE,", ",""),IF(ISERR(FIND(Opis_efektow_inz!$D$6,NieStac!$R51))=FALSE,Opis_efektow_inz!$D$6,""),IF(ISERR(FIND(Opis_efektow_inz!$D$6,NieStac!$R51))=FALSE,", ",""),IF(ISERR(FIND(Opis_efektow_inz!$D$7,NieStac!$R51))=FALSE,Opis_efektow_inz!$D$7,""),IF(ISERR(FIND(Opis_efektow_inz!$D$7,NieStac!$R51))=FALSE,", ",""))</f>
        <v/>
      </c>
      <c r="C41" s="149" t="str">
        <f>CONCATENATE(IF(ISERR(FIND(Opis_efektow_inz!$D$9,NieStac!$S51))=FALSE,Opis_efektow_inz!$D$9,""),IF(ISERR(FIND(Opis_efektow_inz!$D$9,NieStac!$S51))=FALSE,", 
",""),IF(ISERR(FIND(Opis_efektow_inz!$D$10,NieStac!$S51))=FALSE,Opis_efektow_inz!$D$10,""),IF(ISERR(FIND(Opis_efektow_inz!$D$10,NieStac!$S51))=FALSE,", ",""),IF(ISERR(FIND(Opis_efektow_inz!$D$11,NieStac!$S51))=FALSE,Opis_efektow_inz!$D$11,""),IF(ISERR(FIND(Opis_efektow_inz!$D$11,NieStac!$S51))=FALSE,", ",""),IF(ISERR(FIND(Opis_efektow_inz!$D$12,NieStac!$S51))=FALSE,Opis_efektow_inz!$D$12,""),IF(ISERR(FIND(Opis_efektow_inz!$D$12,NieStac!$S51))=FALSE,", ",""),IF(ISERR(FIND(Opis_efektow_inz!$D$13,NieStac!$S51))=FALSE,Opis_efektow_inz!$D$13,""),IF(ISERR(FIND(Opis_efektow_inz!$D$13,NieStac!$S51))=FALSE,", ",""),IF(ISERR(FIND(Opis_efektow_inz!$D$14,NieStac!$S51))=FALSE,Opis_efektow_inz!$D$14,""),IF(ISERR(FIND(Opis_efektow_inz!$D$14,NieStac!$S51))=FALSE,", ",""),IF(ISERR(FIND(Opis_efektow_inz!$D$15,NieStac!$S51))=FALSE,Opis_efektow_inz!$D$15,""),IF(ISERR(FIND(Opis_efektow_inz!$D$15,NieStac!$S51))=FALSE,", ",""),IF(ISERR(FIND(Opis_efektow_inz!$D$16,NieStac!$S51))=FALSE,Opis_efektow_inz!$D$16,""),IF(ISERR(FIND(Opis_efektow_inz!$D$16,NieStac!$S51))=FALSE,", ",""),IF(ISERR(FIND(Opis_efektow_inz!$D$17,NieStac!$S51))=FALSE,Opis_efektow_inz!$D$19,""),IF(ISERR(FIND(Opis_efektow_inz!$D$17,NieStac!$S51))=FALSE,", ",""))</f>
        <v/>
      </c>
      <c r="D41" s="149" t="str">
        <f>CONCATENATE(IF(ISERR(FIND(Opis_efektow_inz!#REF!,NieStac!$T51))=FALSE,Opis_efektow_inz!#REF!,""),IF(ISERR(FIND(Opis_efektow_inz!#REF!,NieStac!$T51))=FALSE,", ",""),IF(ISERR(FIND(Opis_efektow_inz!#REF!,NieStac!$T51))=FALSE,Opis_efektow_inz!#REF!,""),IF(ISERR(FIND(Opis_efektow_inz!#REF!,NieStac!$T51))=FALSE,", ",""))</f>
        <v/>
      </c>
    </row>
    <row r="42" spans="1:4" s="40" customFormat="1" x14ac:dyDescent="0.25">
      <c r="A42" s="135" t="str">
        <f>NieStac!C52</f>
        <v>Semestr 4:</v>
      </c>
      <c r="B42" s="149" t="str">
        <f>CONCATENATE(IF(ISERR(FIND(Opis_efektow_inz!$D$5,NieStac!$R52))=FALSE,Opis_efektow_inz!$D$5,""),IF(ISERR(FIND(Opis_efektow_inz!$D$5,NieStac!$R52))=FALSE,", ",""),IF(ISERR(FIND(Opis_efektow_inz!$D$6,NieStac!$R52))=FALSE,Opis_efektow_inz!$D$6,""),IF(ISERR(FIND(Opis_efektow_inz!$D$6,NieStac!$R52))=FALSE,", ",""),IF(ISERR(FIND(Opis_efektow_inz!$D$7,NieStac!$R52))=FALSE,Opis_efektow_inz!$D$7,""),IF(ISERR(FIND(Opis_efektow_inz!$D$7,NieStac!$R52))=FALSE,", ",""))</f>
        <v/>
      </c>
      <c r="C42" s="149" t="str">
        <f>CONCATENATE(IF(ISERR(FIND(Opis_efektow_inz!$D$9,NieStac!$S52))=FALSE,Opis_efektow_inz!$D$9,""),IF(ISERR(FIND(Opis_efektow_inz!$D$9,NieStac!$S52))=FALSE,", 
",""),IF(ISERR(FIND(Opis_efektow_inz!$D$10,NieStac!$S52))=FALSE,Opis_efektow_inz!$D$10,""),IF(ISERR(FIND(Opis_efektow_inz!$D$10,NieStac!$S52))=FALSE,", ",""),IF(ISERR(FIND(Opis_efektow_inz!$D$11,NieStac!$S52))=FALSE,Opis_efektow_inz!$D$11,""),IF(ISERR(FIND(Opis_efektow_inz!$D$11,NieStac!$S52))=FALSE,", ",""),IF(ISERR(FIND(Opis_efektow_inz!$D$12,NieStac!$S52))=FALSE,Opis_efektow_inz!$D$12,""),IF(ISERR(FIND(Opis_efektow_inz!$D$12,NieStac!$S52))=FALSE,", ",""),IF(ISERR(FIND(Opis_efektow_inz!$D$13,NieStac!$S52))=FALSE,Opis_efektow_inz!$D$13,""),IF(ISERR(FIND(Opis_efektow_inz!$D$13,NieStac!$S52))=FALSE,", ",""),IF(ISERR(FIND(Opis_efektow_inz!$D$14,NieStac!$S52))=FALSE,Opis_efektow_inz!$D$14,""),IF(ISERR(FIND(Opis_efektow_inz!$D$14,NieStac!$S52))=FALSE,", ",""),IF(ISERR(FIND(Opis_efektow_inz!$D$15,NieStac!$S52))=FALSE,Opis_efektow_inz!$D$15,""),IF(ISERR(FIND(Opis_efektow_inz!$D$15,NieStac!$S52))=FALSE,", ",""),IF(ISERR(FIND(Opis_efektow_inz!$D$16,NieStac!$S52))=FALSE,Opis_efektow_inz!$D$16,""),IF(ISERR(FIND(Opis_efektow_inz!$D$16,NieStac!$S52))=FALSE,", ",""),IF(ISERR(FIND(Opis_efektow_inz!$D$17,NieStac!$S52))=FALSE,Opis_efektow_inz!$D$19,""),IF(ISERR(FIND(Opis_efektow_inz!$D$17,NieStac!$S52))=FALSE,", ",""))</f>
        <v/>
      </c>
      <c r="D42" s="149"/>
    </row>
    <row r="43" spans="1:4" s="40" customFormat="1" ht="13.5" hidden="1" customHeight="1" x14ac:dyDescent="0.25">
      <c r="A43" s="135" t="str">
        <f>NieStac!C53</f>
        <v>Moduł kształcenia</v>
      </c>
      <c r="B43" s="149" t="str">
        <f>CONCATENATE(IF(ISERR(FIND(Opis_efektow_inz!$D$5,NieStac!$R53))=FALSE,Opis_efektow_inz!$D$5,""),IF(ISERR(FIND(Opis_efektow_inz!$D$5,NieStac!$R53))=FALSE,", ",""),IF(ISERR(FIND(Opis_efektow_inz!$D$6,NieStac!$R53))=FALSE,Opis_efektow_inz!$D$6,""),IF(ISERR(FIND(Opis_efektow_inz!$D$6,NieStac!$R53))=FALSE,", ",""),IF(ISERR(FIND(Opis_efektow_inz!$D$7,NieStac!$R53))=FALSE,Opis_efektow_inz!$D$7,""),IF(ISERR(FIND(Opis_efektow_inz!$D$7,NieStac!$R53))=FALSE,", ",""))</f>
        <v/>
      </c>
      <c r="C43" s="149" t="str">
        <f>CONCATENATE(IF(ISERR(FIND(Opis_efektow_inz!$D$9,NieStac!$S53))=FALSE,Opis_efektow_inz!$D$9,""),IF(ISERR(FIND(Opis_efektow_inz!$D$9,NieStac!$S53))=FALSE,", 
",""),IF(ISERR(FIND(Opis_efektow_inz!$D$10,NieStac!$S53))=FALSE,Opis_efektow_inz!$D$10,""),IF(ISERR(FIND(Opis_efektow_inz!$D$10,NieStac!$S53))=FALSE,", ",""),IF(ISERR(FIND(Opis_efektow_inz!$D$11,NieStac!$S53))=FALSE,Opis_efektow_inz!$D$11,""),IF(ISERR(FIND(Opis_efektow_inz!$D$11,NieStac!$S53))=FALSE,", ",""),IF(ISERR(FIND(Opis_efektow_inz!$D$12,NieStac!$S53))=FALSE,Opis_efektow_inz!$D$12,""),IF(ISERR(FIND(Opis_efektow_inz!$D$12,NieStac!$S53))=FALSE,", ",""),IF(ISERR(FIND(Opis_efektow_inz!$D$13,NieStac!$S53))=FALSE,Opis_efektow_inz!$D$13,""),IF(ISERR(FIND(Opis_efektow_inz!$D$13,NieStac!$S53))=FALSE,", ",""),IF(ISERR(FIND(Opis_efektow_inz!$D$14,NieStac!$S53))=FALSE,Opis_efektow_inz!$D$14,""),IF(ISERR(FIND(Opis_efektow_inz!$D$14,NieStac!$S53))=FALSE,", ",""),IF(ISERR(FIND(Opis_efektow_inz!$D$15,NieStac!$S53))=FALSE,Opis_efektow_inz!$D$15,""),IF(ISERR(FIND(Opis_efektow_inz!$D$15,NieStac!$S53))=FALSE,", ",""),IF(ISERR(FIND(Opis_efektow_inz!$D$16,NieStac!$S53))=FALSE,Opis_efektow_inz!$D$16,""),IF(ISERR(FIND(Opis_efektow_inz!$D$16,NieStac!$S53))=FALSE,", ",""),IF(ISERR(FIND(Opis_efektow_inz!$D$17,NieStac!$S53))=FALSE,Opis_efektow_inz!$D$19,""),IF(ISERR(FIND(Opis_efektow_inz!$D$17,NieStac!$S53))=FALSE,", ",""))</f>
        <v/>
      </c>
      <c r="D43" s="149"/>
    </row>
    <row r="44" spans="1:4" s="40" customFormat="1" ht="63.75" customHeight="1" x14ac:dyDescent="0.25">
      <c r="A44" s="250" t="str">
        <f>NieStac!C54</f>
        <v>Przygotowanie pracy magisterskiej</v>
      </c>
      <c r="B44" s="149" t="str">
        <f>CONCATENATE(IF(ISERR(FIND(Opis_efektow_inz!$D$5,NieStac!$R54))=FALSE,Opis_efektow_inz!$D$5,""),IF(ISERR(FIND(Opis_efektow_inz!$D$5,NieStac!$R54))=FALSE,", ",""),IF(ISERR(FIND(Opis_efektow_inz!$D$6,NieStac!$R54))=FALSE,Opis_efektow_inz!$D$6,""),IF(ISERR(FIND(Opis_efektow_inz!$D$6,NieStac!$R54))=FALSE,", ",""),IF(ISERR(FIND(Opis_efektow_inz!$D$7,NieStac!$R54))=FALSE,Opis_efektow_inz!$D$7,""),IF(ISERR(FIND(Opis_efektow_inz!$D$7,NieStac!$R54))=FALSE,", ",""))</f>
        <v xml:space="preserve">K2st_W5, K2st_W6, </v>
      </c>
      <c r="C44" s="149" t="str">
        <f>CONCATENATE(IF(ISERR(FIND(Opis_efektow_inz!$D$9,NieStac!$S54))=FALSE,Opis_efektow_inz!$D$9,""),IF(ISERR(FIND(Opis_efektow_inz!$D$9,NieStac!$S54))=FALSE,", 
",""),IF(ISERR(FIND(Opis_efektow_inz!$D$10,NieStac!$S54))=FALSE,Opis_efektow_inz!$D$10,""),IF(ISERR(FIND(Opis_efektow_inz!$D$10,NieStac!$S54))=FALSE,", ",""),IF(ISERR(FIND(Opis_efektow_inz!$D$11,NieStac!$S54))=FALSE,Opis_efektow_inz!$D$11,""),IF(ISERR(FIND(Opis_efektow_inz!$D$11,NieStac!$S54))=FALSE,", ",""),IF(ISERR(FIND(Opis_efektow_inz!$D$12,NieStac!$S54))=FALSE,Opis_efektow_inz!$D$12,""),IF(ISERR(FIND(Opis_efektow_inz!$D$12,NieStac!$S54))=FALSE,", ",""),IF(ISERR(FIND(Opis_efektow_inz!$D$13,NieStac!$S54))=FALSE,Opis_efektow_inz!$D$13,""),IF(ISERR(FIND(Opis_efektow_inz!$D$13,NieStac!$S54))=FALSE,", ",""),IF(ISERR(FIND(Opis_efektow_inz!$D$14,NieStac!$S54))=FALSE,Opis_efektow_inz!$D$14,""),IF(ISERR(FIND(Opis_efektow_inz!$D$14,NieStac!$S54))=FALSE,", ",""),IF(ISERR(FIND(Opis_efektow_inz!$D$15,NieStac!$S54))=FALSE,Opis_efektow_inz!$D$15,""),IF(ISERR(FIND(Opis_efektow_inz!$D$15,NieStac!$S54))=FALSE,", ",""),IF(ISERR(FIND(Opis_efektow_inz!$D$16,NieStac!$S54))=FALSE,Opis_efektow_inz!$D$16,""),IF(ISERR(FIND(Opis_efektow_inz!$D$16,NieStac!$S54))=FALSE,", ",""),IF(ISERR(FIND(Opis_efektow_inz!$D$17,NieStac!$S54))=FALSE,Opis_efektow_inz!$D$19,""),IF(ISERR(FIND(Opis_efektow_inz!$D$17,NieStac!$S54))=FALSE,", ",""))</f>
        <v xml:space="preserve">K2st_U3, 
K2st_U4, K2st_U5, K2st_U6, K2st_U8, K2st_U9, K2st_U10, , </v>
      </c>
      <c r="D44" s="149" t="s">
        <v>212</v>
      </c>
    </row>
    <row r="45" spans="1:4" s="40" customFormat="1" ht="48.75" hidden="1" customHeight="1" x14ac:dyDescent="0.25">
      <c r="A45" s="250" t="str">
        <f>NieStac!C55</f>
        <v xml:space="preserve">Przedmiot obieralny - nauki humanistyczne: Komunikacja interpersonalna / Prawo dla inżynierów </v>
      </c>
      <c r="B45" s="149" t="str">
        <f>CONCATENATE(IF(ISERR(FIND(Opis_efektow_inz!$D$5,NieStac!$R55))=FALSE,Opis_efektow_inz!$D$5,""),IF(ISERR(FIND(Opis_efektow_inz!$D$5,NieStac!$R55))=FALSE,", ",""),IF(ISERR(FIND(Opis_efektow_inz!$D$6,NieStac!$R55))=FALSE,Opis_efektow_inz!$D$6,""),IF(ISERR(FIND(Opis_efektow_inz!$D$6,NieStac!$R55))=FALSE,", ",""),IF(ISERR(FIND(Opis_efektow_inz!$D$7,NieStac!$R55))=FALSE,Opis_efektow_inz!$D$7,""),IF(ISERR(FIND(Opis_efektow_inz!$D$7,NieStac!$R55))=FALSE,", ",""))</f>
        <v/>
      </c>
      <c r="C45" s="149" t="str">
        <f>CONCATENATE(IF(ISERR(FIND(Opis_efektow_inz!$D$9,NieStac!$S55))=FALSE,Opis_efektow_inz!$D$9,""),IF(ISERR(FIND(Opis_efektow_inz!$D$9,NieStac!$S55))=FALSE,", 
",""),IF(ISERR(FIND(Opis_efektow_inz!$D$10,NieStac!$S55))=FALSE,Opis_efektow_inz!$D$10,""),IF(ISERR(FIND(Opis_efektow_inz!$D$10,NieStac!$S55))=FALSE,", ",""),IF(ISERR(FIND(Opis_efektow_inz!$D$11,NieStac!$S55))=FALSE,Opis_efektow_inz!$D$11,""),IF(ISERR(FIND(Opis_efektow_inz!$D$11,NieStac!$S55))=FALSE,", ",""),IF(ISERR(FIND(Opis_efektow_inz!$D$12,NieStac!$S55))=FALSE,Opis_efektow_inz!$D$12,""),IF(ISERR(FIND(Opis_efektow_inz!$D$12,NieStac!$S55))=FALSE,", ",""),IF(ISERR(FIND(Opis_efektow_inz!$D$13,NieStac!$S55))=FALSE,Opis_efektow_inz!$D$13,""),IF(ISERR(FIND(Opis_efektow_inz!$D$13,NieStac!$S55))=FALSE,", ",""),IF(ISERR(FIND(Opis_efektow_inz!$D$14,NieStac!$S55))=FALSE,Opis_efektow_inz!$D$14,""),IF(ISERR(FIND(Opis_efektow_inz!$D$14,NieStac!$S55))=FALSE,", ",""),IF(ISERR(FIND(Opis_efektow_inz!$D$15,NieStac!$S55))=FALSE,Opis_efektow_inz!$D$15,""),IF(ISERR(FIND(Opis_efektow_inz!$D$15,NieStac!$S55))=FALSE,", ",""),IF(ISERR(FIND(Opis_efektow_inz!$D$16,NieStac!$S55))=FALSE,Opis_efektow_inz!$D$16,""),IF(ISERR(FIND(Opis_efektow_inz!$D$16,NieStac!$S55))=FALSE,", ",""),IF(ISERR(FIND(Opis_efektow_inz!$D$17,NieStac!$S55))=FALSE,Opis_efektow_inz!$D$19,""),IF(ISERR(FIND(Opis_efektow_inz!$D$17,NieStac!$S55))=FALSE,", ",""))</f>
        <v/>
      </c>
      <c r="D45" s="149"/>
    </row>
    <row r="46" spans="1:4" s="40" customFormat="1" ht="59.25" customHeight="1" x14ac:dyDescent="0.25">
      <c r="A46" s="250" t="str">
        <f>NieStac!C56</f>
        <v xml:space="preserve">Przedmiot obieralny - nauki społeczne: Marketing i elementy kompetencji menedżerskich / Innowacyjność i kreatywne myślenie / Analiza rynków finansowych </v>
      </c>
      <c r="B46" s="149" t="str">
        <f>CONCATENATE(IF(ISERR(FIND(Opis_efektow_inz!$D$5,NieStac!$R56))=FALSE,Opis_efektow_inz!$D$5,""),IF(ISERR(FIND(Opis_efektow_inz!$D$5,NieStac!$R56))=FALSE,", ",""),IF(ISERR(FIND(Opis_efektow_inz!$D$6,NieStac!$R56))=FALSE,Opis_efektow_inz!$D$6,""),IF(ISERR(FIND(Opis_efektow_inz!$D$6,NieStac!$R56))=FALSE,", ",""),IF(ISERR(FIND(Opis_efektow_inz!$D$7,NieStac!$R56))=FALSE,Opis_efektow_inz!$D$7,""),IF(ISERR(FIND(Opis_efektow_inz!$D$7,NieStac!$R56))=FALSE,", ",""))</f>
        <v xml:space="preserve">K2st_W9, </v>
      </c>
      <c r="C46" s="149" t="str">
        <f>CONCATENATE(IF(ISERR(FIND(Opis_efektow_inz!$D$9,NieStac!$S56))=FALSE,Opis_efektow_inz!$D$9,""),IF(ISERR(FIND(Opis_efektow_inz!$D$9,NieStac!$S56))=FALSE,", 
",""),IF(ISERR(FIND(Opis_efektow_inz!$D$10,NieStac!$S56))=FALSE,Opis_efektow_inz!$D$10,""),IF(ISERR(FIND(Opis_efektow_inz!$D$10,NieStac!$S56))=FALSE,", ",""),IF(ISERR(FIND(Opis_efektow_inz!$D$11,NieStac!$S56))=FALSE,Opis_efektow_inz!$D$11,""),IF(ISERR(FIND(Opis_efektow_inz!$D$11,NieStac!$S56))=FALSE,", ",""),IF(ISERR(FIND(Opis_efektow_inz!$D$12,NieStac!$S56))=FALSE,Opis_efektow_inz!$D$12,""),IF(ISERR(FIND(Opis_efektow_inz!$D$12,NieStac!$S56))=FALSE,", ",""),IF(ISERR(FIND(Opis_efektow_inz!$D$13,NieStac!$S56))=FALSE,Opis_efektow_inz!$D$13,""),IF(ISERR(FIND(Opis_efektow_inz!$D$13,NieStac!$S56))=FALSE,", ",""),IF(ISERR(FIND(Opis_efektow_inz!$D$14,NieStac!$S56))=FALSE,Opis_efektow_inz!$D$14,""),IF(ISERR(FIND(Opis_efektow_inz!$D$14,NieStac!$S56))=FALSE,", ",""),IF(ISERR(FIND(Opis_efektow_inz!$D$15,NieStac!$S56))=FALSE,Opis_efektow_inz!$D$15,""),IF(ISERR(FIND(Opis_efektow_inz!$D$15,NieStac!$S56))=FALSE,", ",""),IF(ISERR(FIND(Opis_efektow_inz!$D$16,NieStac!$S56))=FALSE,Opis_efektow_inz!$D$16,""),IF(ISERR(FIND(Opis_efektow_inz!$D$16,NieStac!$S56))=FALSE,", ",""),IF(ISERR(FIND(Opis_efektow_inz!$D$17,NieStac!$S56))=FALSE,Opis_efektow_inz!$D$19,""),IF(ISERR(FIND(Opis_efektow_inz!$D$17,NieStac!$S56))=FALSE,", ",""))</f>
        <v xml:space="preserve">K2st_U5, </v>
      </c>
      <c r="D46" s="149" t="s">
        <v>229</v>
      </c>
    </row>
    <row r="47" spans="1:4" s="40" customFormat="1" ht="18.75" customHeight="1" x14ac:dyDescent="0.25">
      <c r="A47" s="250" t="str">
        <f>NieStac!C57</f>
        <v>Seminarium dyplomowe</v>
      </c>
      <c r="B47" s="149" t="str">
        <f>CONCATENATE(IF(ISERR(FIND(Opis_efektow_inz!$D$5,NieStac!$R57))=FALSE,Opis_efektow_inz!$D$5,""),IF(ISERR(FIND(Opis_efektow_inz!$D$5,NieStac!$R57))=FALSE,", ",""),IF(ISERR(FIND(Opis_efektow_inz!$D$6,NieStac!$R57))=FALSE,Opis_efektow_inz!$D$6,""),IF(ISERR(FIND(Opis_efektow_inz!$D$6,NieStac!$R57))=FALSE,", ",""),IF(ISERR(FIND(Opis_efektow_inz!$D$7,NieStac!$R57))=FALSE,Opis_efektow_inz!$D$7,""),IF(ISERR(FIND(Opis_efektow_inz!$D$7,NieStac!$R57))=FALSE,", ",""))</f>
        <v xml:space="preserve">K2st_W6, </v>
      </c>
      <c r="C47" s="149" t="str">
        <f>CONCATENATE(IF(ISERR(FIND(Opis_efektow_inz!$D$9,NieStac!$S57))=FALSE,Opis_efektow_inz!$D$9,""),IF(ISERR(FIND(Opis_efektow_inz!$D$9,NieStac!$S57))=FALSE,", 
",""),IF(ISERR(FIND(Opis_efektow_inz!$D$10,NieStac!$S57))=FALSE,Opis_efektow_inz!$D$10,""),IF(ISERR(FIND(Opis_efektow_inz!$D$10,NieStac!$S57))=FALSE,", ",""),IF(ISERR(FIND(Opis_efektow_inz!$D$11,NieStac!$S57))=FALSE,Opis_efektow_inz!$D$11,""),IF(ISERR(FIND(Opis_efektow_inz!$D$11,NieStac!$S57))=FALSE,", ",""),IF(ISERR(FIND(Opis_efektow_inz!$D$12,NieStac!$S57))=FALSE,Opis_efektow_inz!$D$12,""),IF(ISERR(FIND(Opis_efektow_inz!$D$12,NieStac!$S57))=FALSE,", ",""),IF(ISERR(FIND(Opis_efektow_inz!$D$13,NieStac!$S57))=FALSE,Opis_efektow_inz!$D$13,""),IF(ISERR(FIND(Opis_efektow_inz!$D$13,NieStac!$S57))=FALSE,", ",""),IF(ISERR(FIND(Opis_efektow_inz!$D$14,NieStac!$S57))=FALSE,Opis_efektow_inz!$D$14,""),IF(ISERR(FIND(Opis_efektow_inz!$D$14,NieStac!$S57))=FALSE,", ",""),IF(ISERR(FIND(Opis_efektow_inz!$D$15,NieStac!$S57))=FALSE,Opis_efektow_inz!$D$15,""),IF(ISERR(FIND(Opis_efektow_inz!$D$15,NieStac!$S57))=FALSE,", ",""),IF(ISERR(FIND(Opis_efektow_inz!$D$16,NieStac!$S57))=FALSE,Opis_efektow_inz!$D$16,""),IF(ISERR(FIND(Opis_efektow_inz!$D$16,NieStac!$S57))=FALSE,", ",""),IF(ISERR(FIND(Opis_efektow_inz!$D$17,NieStac!$S57))=FALSE,Opis_efektow_inz!$D$19,""),IF(ISERR(FIND(Opis_efektow_inz!$D$17,NieStac!$S57))=FALSE,", ",""))</f>
        <v/>
      </c>
      <c r="D47" s="149" t="s">
        <v>214</v>
      </c>
    </row>
    <row r="48" spans="1:4" s="40" customFormat="1" ht="54.75" hidden="1" customHeight="1" x14ac:dyDescent="0.25">
      <c r="A48" s="250">
        <f>NieStac!C58</f>
        <v>0</v>
      </c>
      <c r="B48" s="149" t="str">
        <f>CONCATENATE(IF(ISERR(FIND(Opis_efektow_inz!$D$5,NieStac!$R58))=FALSE,Opis_efektow_inz!$D$5,""),IF(ISERR(FIND(Opis_efektow_inz!$D$5,NieStac!$R58))=FALSE,", ",""),IF(ISERR(FIND(Opis_efektow_inz!$D$6,NieStac!$R58))=FALSE,Opis_efektow_inz!$D$6,""),IF(ISERR(FIND(Opis_efektow_inz!$D$6,NieStac!$R58))=FALSE,", ",""),IF(ISERR(FIND(Opis_efektow_inz!$D$7,NieStac!$R58))=FALSE,Opis_efektow_inz!$D$7,""),IF(ISERR(FIND(Opis_efektow_inz!$D$7,NieStac!$R58))=FALSE,", ",""))</f>
        <v/>
      </c>
      <c r="C48" s="149" t="str">
        <f>CONCATENATE(IF(ISERR(FIND(Opis_efektow_inz!$D$9,NieStac!$S58))=FALSE,Opis_efektow_inz!$D$9,""),IF(ISERR(FIND(Opis_efektow_inz!$D$9,NieStac!$S58))=FALSE,", 
",""),IF(ISERR(FIND(Opis_efektow_inz!$D$10,NieStac!$S58))=FALSE,Opis_efektow_inz!$D$10,""),IF(ISERR(FIND(Opis_efektow_inz!$D$10,NieStac!$S58))=FALSE,", ",""),IF(ISERR(FIND(Opis_efektow_inz!$D$11,NieStac!$S58))=FALSE,Opis_efektow_inz!$D$11,""),IF(ISERR(FIND(Opis_efektow_inz!$D$11,NieStac!$S58))=FALSE,", ",""),IF(ISERR(FIND(Opis_efektow_inz!$D$12,NieStac!$S58))=FALSE,Opis_efektow_inz!$D$12,""),IF(ISERR(FIND(Opis_efektow_inz!$D$12,NieStac!$S58))=FALSE,", ",""),IF(ISERR(FIND(Opis_efektow_inz!$D$13,NieStac!$S58))=FALSE,Opis_efektow_inz!$D$13,""),IF(ISERR(FIND(Opis_efektow_inz!$D$13,NieStac!$S58))=FALSE,", ",""),IF(ISERR(FIND(Opis_efektow_inz!$D$14,NieStac!$S58))=FALSE,Opis_efektow_inz!$D$14,""),IF(ISERR(FIND(Opis_efektow_inz!$D$14,NieStac!$S58))=FALSE,", ",""),IF(ISERR(FIND(Opis_efektow_inz!$D$15,NieStac!$S58))=FALSE,Opis_efektow_inz!$D$15,""),IF(ISERR(FIND(Opis_efektow_inz!$D$15,NieStac!$S58))=FALSE,", ",""),IF(ISERR(FIND(Opis_efektow_inz!$D$16,NieStac!$S58))=FALSE,Opis_efektow_inz!$D$16,""),IF(ISERR(FIND(Opis_efektow_inz!$D$16,NieStac!$S58))=FALSE,", ",""),IF(ISERR(FIND(Opis_efektow_inz!$D$17,NieStac!$S58))=FALSE,Opis_efektow_inz!$D$19,""),IF(ISERR(FIND(Opis_efektow_inz!$D$17,NieStac!$S58))=FALSE,", ",""))</f>
        <v/>
      </c>
      <c r="D48" s="149" t="str">
        <f>CONCATENATE(IF(ISERR(FIND(Opis_efektow_inz!#REF!,NieStac!$T57))=FALSE,Opis_efektow_inz!#REF!,""),IF(ISERR(FIND(Opis_efektow_inz!#REF!,NieStac!$T57))=FALSE,", ",""),IF(ISERR(FIND(Opis_efektow_inz!#REF!,NieStac!$T57))=FALSE,Opis_efektow_inz!#REF!,""),IF(ISERR(FIND(Opis_efektow_inz!#REF!,NieStac!$T57))=FALSE,", ",""))</f>
        <v/>
      </c>
    </row>
    <row r="49" spans="1:4" s="40" customFormat="1" ht="54.75" hidden="1" customHeight="1" x14ac:dyDescent="0.25">
      <c r="A49" s="250">
        <f>NieStac!C59</f>
        <v>0</v>
      </c>
      <c r="B49" s="149" t="str">
        <f>CONCATENATE(IF(ISERR(FIND(Opis_efektow_inz!$D$5,NieStac!$R59))=FALSE,Opis_efektow_inz!$D$5,""),IF(ISERR(FIND(Opis_efektow_inz!$D$5,NieStac!$R59))=FALSE,", ",""),IF(ISERR(FIND(Opis_efektow_inz!$D$6,NieStac!$R59))=FALSE,Opis_efektow_inz!$D$6,""),IF(ISERR(FIND(Opis_efektow_inz!$D$6,NieStac!$R59))=FALSE,", ",""),IF(ISERR(FIND(Opis_efektow_inz!$D$7,NieStac!$R59))=FALSE,Opis_efektow_inz!$D$7,""),IF(ISERR(FIND(Opis_efektow_inz!$D$7,NieStac!$R59))=FALSE,", ",""))</f>
        <v/>
      </c>
      <c r="C49" s="149" t="str">
        <f>CONCATENATE(IF(ISERR(FIND(Opis_efektow_inz!$D$9,NieStac!$S59))=FALSE,Opis_efektow_inz!$D$9,""),IF(ISERR(FIND(Opis_efektow_inz!$D$9,NieStac!$S59))=FALSE,", 
",""),IF(ISERR(FIND(Opis_efektow_inz!$D$10,NieStac!$S59))=FALSE,Opis_efektow_inz!$D$10,""),IF(ISERR(FIND(Opis_efektow_inz!$D$10,NieStac!$S59))=FALSE,", ",""),IF(ISERR(FIND(Opis_efektow_inz!$D$11,NieStac!$S59))=FALSE,Opis_efektow_inz!$D$11,""),IF(ISERR(FIND(Opis_efektow_inz!$D$11,NieStac!$S59))=FALSE,", ",""),IF(ISERR(FIND(Opis_efektow_inz!$D$12,NieStac!$S59))=FALSE,Opis_efektow_inz!$D$12,""),IF(ISERR(FIND(Opis_efektow_inz!$D$12,NieStac!$S59))=FALSE,", ",""),IF(ISERR(FIND(Opis_efektow_inz!$D$13,NieStac!$S59))=FALSE,Opis_efektow_inz!$D$13,""),IF(ISERR(FIND(Opis_efektow_inz!$D$13,NieStac!$S59))=FALSE,", ",""),IF(ISERR(FIND(Opis_efektow_inz!$D$14,NieStac!$S59))=FALSE,Opis_efektow_inz!$D$14,""),IF(ISERR(FIND(Opis_efektow_inz!$D$14,NieStac!$S59))=FALSE,", ",""),IF(ISERR(FIND(Opis_efektow_inz!$D$15,NieStac!$S59))=FALSE,Opis_efektow_inz!$D$15,""),IF(ISERR(FIND(Opis_efektow_inz!$D$15,NieStac!$S59))=FALSE,", ",""),IF(ISERR(FIND(Opis_efektow_inz!$D$16,NieStac!$S59))=FALSE,Opis_efektow_inz!$D$16,""),IF(ISERR(FIND(Opis_efektow_inz!$D$16,NieStac!$S59))=FALSE,", ",""),IF(ISERR(FIND(Opis_efektow_inz!$D$17,NieStac!$S59))=FALSE,Opis_efektow_inz!$D$19,""),IF(ISERR(FIND(Opis_efektow_inz!$D$17,NieStac!$S59))=FALSE,", ",""))</f>
        <v/>
      </c>
      <c r="D49" s="149" t="str">
        <f>CONCATENATE(IF(ISERR(FIND(Opis_efektow_inz!#REF!,NieStac!$T58))=FALSE,Opis_efektow_inz!#REF!,""),IF(ISERR(FIND(Opis_efektow_inz!#REF!,NieStac!$T58))=FALSE,", ",""),IF(ISERR(FIND(Opis_efektow_inz!#REF!,NieStac!$T58))=FALSE,Opis_efektow_inz!#REF!,""),IF(ISERR(FIND(Opis_efektow_inz!#REF!,NieStac!$T58))=FALSE,", ",""))</f>
        <v/>
      </c>
    </row>
    <row r="50" spans="1:4" s="40" customFormat="1" ht="54.75" hidden="1" customHeight="1" x14ac:dyDescent="0.25">
      <c r="B50" s="91"/>
      <c r="C50" s="327"/>
      <c r="D50" s="149" t="str">
        <f>CONCATENATE(IF(ISERR(FIND(Opis_efektow_inz!#REF!,NieStac!$T59))=FALSE,Opis_efektow_inz!#REF!,""),IF(ISERR(FIND(Opis_efektow_inz!#REF!,NieStac!$T59))=FALSE,", ",""),IF(ISERR(FIND(Opis_efektow_inz!#REF!,NieStac!$T59))=FALSE,Opis_efektow_inz!#REF!,""),IF(ISERR(FIND(Opis_efektow_inz!#REF!,NieStac!$T59))=FALSE,", ",""))</f>
        <v/>
      </c>
    </row>
    <row r="51" spans="1:4" ht="54.75" hidden="1" customHeight="1" x14ac:dyDescent="0.25"/>
    <row r="52" spans="1:4" ht="54.75" customHeight="1" x14ac:dyDescent="0.25"/>
  </sheetData>
  <mergeCells count="1">
    <mergeCell ref="A1:D1"/>
  </mergeCells>
  <pageMargins left="0.7" right="0.7" top="0.75" bottom="0.75" header="0.3" footer="0.3"/>
  <pageSetup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D17"/>
  <sheetViews>
    <sheetView topLeftCell="A13" zoomScaleNormal="100" workbookViewId="0">
      <selection activeCell="D39" sqref="D39"/>
    </sheetView>
  </sheetViews>
  <sheetFormatPr defaultRowHeight="12.5" x14ac:dyDescent="0.25"/>
  <cols>
    <col min="2" max="3" width="40.7265625" customWidth="1"/>
    <col min="4" max="4" width="12.453125" customWidth="1"/>
  </cols>
  <sheetData>
    <row r="1" spans="1:4" s="40" customFormat="1" ht="39" customHeight="1" x14ac:dyDescent="0.5">
      <c r="A1" s="348" t="s">
        <v>88</v>
      </c>
      <c r="B1" s="349"/>
      <c r="C1" s="349"/>
      <c r="D1" s="350"/>
    </row>
    <row r="2" spans="1:4" s="40" customFormat="1" ht="25.5" customHeight="1" x14ac:dyDescent="0.45">
      <c r="A2" s="351" t="s">
        <v>89</v>
      </c>
      <c r="B2" s="352"/>
      <c r="C2" s="352"/>
      <c r="D2" s="353"/>
    </row>
    <row r="3" spans="1:4" s="40" customFormat="1" ht="15.5" x14ac:dyDescent="0.45">
      <c r="A3" s="277" t="s">
        <v>90</v>
      </c>
      <c r="B3" s="278" t="s">
        <v>8</v>
      </c>
      <c r="C3" s="278" t="s">
        <v>91</v>
      </c>
      <c r="D3" s="279" t="s">
        <v>90</v>
      </c>
    </row>
    <row r="4" spans="1:4" s="40" customFormat="1" ht="15" customHeight="1" x14ac:dyDescent="0.25">
      <c r="A4" s="354" t="s">
        <v>92</v>
      </c>
      <c r="B4" s="355"/>
      <c r="C4" s="355"/>
      <c r="D4" s="356"/>
    </row>
    <row r="5" spans="1:4" s="40" customFormat="1" ht="50.5" x14ac:dyDescent="0.25">
      <c r="A5" s="280"/>
      <c r="B5" s="344" t="s">
        <v>159</v>
      </c>
      <c r="C5" s="264" t="s">
        <v>207</v>
      </c>
      <c r="D5" s="281" t="s">
        <v>108</v>
      </c>
    </row>
    <row r="6" spans="1:4" s="40" customFormat="1" ht="50" x14ac:dyDescent="0.25">
      <c r="A6" s="282" t="s">
        <v>214</v>
      </c>
      <c r="B6" s="346"/>
      <c r="C6" s="265" t="s">
        <v>109</v>
      </c>
      <c r="D6" s="260" t="s">
        <v>110</v>
      </c>
    </row>
    <row r="7" spans="1:4" s="40" customFormat="1" ht="37.5" x14ac:dyDescent="0.25">
      <c r="A7" s="283" t="s">
        <v>215</v>
      </c>
      <c r="B7" s="284" t="s">
        <v>160</v>
      </c>
      <c r="C7" s="258" t="s">
        <v>115</v>
      </c>
      <c r="D7" s="281" t="s">
        <v>116</v>
      </c>
    </row>
    <row r="8" spans="1:4" s="40" customFormat="1" ht="29.25" customHeight="1" x14ac:dyDescent="0.25">
      <c r="A8" s="341" t="s">
        <v>164</v>
      </c>
      <c r="B8" s="342"/>
      <c r="C8" s="342"/>
      <c r="D8" s="343"/>
    </row>
    <row r="9" spans="1:4" ht="75" x14ac:dyDescent="0.25">
      <c r="A9" s="280" t="s">
        <v>216</v>
      </c>
      <c r="B9" s="284" t="s">
        <v>165</v>
      </c>
      <c r="C9" s="270" t="s">
        <v>120</v>
      </c>
      <c r="D9" s="281" t="s">
        <v>121</v>
      </c>
    </row>
    <row r="10" spans="1:4" ht="50" x14ac:dyDescent="0.25">
      <c r="A10" s="285"/>
      <c r="B10" s="344" t="s">
        <v>161</v>
      </c>
      <c r="C10" s="271" t="s">
        <v>33</v>
      </c>
      <c r="D10" s="286" t="s">
        <v>122</v>
      </c>
    </row>
    <row r="11" spans="1:4" ht="87.5" x14ac:dyDescent="0.25">
      <c r="A11" s="280" t="s">
        <v>216</v>
      </c>
      <c r="B11" s="345"/>
      <c r="C11" s="264" t="s">
        <v>34</v>
      </c>
      <c r="D11" s="281" t="s">
        <v>123</v>
      </c>
    </row>
    <row r="12" spans="1:4" ht="50" x14ac:dyDescent="0.25">
      <c r="A12" s="280"/>
      <c r="B12" s="345"/>
      <c r="C12" s="261" t="s">
        <v>35</v>
      </c>
      <c r="D12" s="286" t="s">
        <v>124</v>
      </c>
    </row>
    <row r="13" spans="1:4" ht="37.5" x14ac:dyDescent="0.25">
      <c r="A13" s="283"/>
      <c r="B13" s="346"/>
      <c r="C13" s="264" t="s">
        <v>125</v>
      </c>
      <c r="D13" s="281" t="s">
        <v>126</v>
      </c>
    </row>
    <row r="14" spans="1:4" ht="37.5" x14ac:dyDescent="0.25">
      <c r="A14" s="280" t="s">
        <v>216</v>
      </c>
      <c r="B14" s="287" t="s">
        <v>162</v>
      </c>
      <c r="C14" s="288" t="s">
        <v>127</v>
      </c>
      <c r="D14" s="289" t="s">
        <v>128</v>
      </c>
    </row>
    <row r="15" spans="1:4" ht="62.5" x14ac:dyDescent="0.25">
      <c r="A15" s="285"/>
      <c r="B15" s="344" t="s">
        <v>163</v>
      </c>
      <c r="C15" s="258" t="s">
        <v>36</v>
      </c>
      <c r="D15" s="290" t="s">
        <v>129</v>
      </c>
    </row>
    <row r="16" spans="1:4" ht="50" x14ac:dyDescent="0.25">
      <c r="A16" s="291" t="s">
        <v>216</v>
      </c>
      <c r="B16" s="345"/>
      <c r="C16" s="261" t="s">
        <v>37</v>
      </c>
      <c r="D16" s="286" t="s">
        <v>130</v>
      </c>
    </row>
    <row r="17" spans="1:4" ht="100" x14ac:dyDescent="0.25">
      <c r="A17" s="283"/>
      <c r="B17" s="347"/>
      <c r="C17" s="264" t="s">
        <v>38</v>
      </c>
      <c r="D17" s="281" t="s">
        <v>131</v>
      </c>
    </row>
  </sheetData>
  <mergeCells count="7">
    <mergeCell ref="A8:D8"/>
    <mergeCell ref="B10:B13"/>
    <mergeCell ref="B5:B6"/>
    <mergeCell ref="B15:B17"/>
    <mergeCell ref="A1:D1"/>
    <mergeCell ref="A2:D2"/>
    <mergeCell ref="A4:D4"/>
  </mergeCells>
  <pageMargins left="0.7" right="0.7" top="0.75" bottom="0.75" header="0.3" footer="0.3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8"/>
  <sheetViews>
    <sheetView zoomScaleNormal="100" workbookViewId="0">
      <selection activeCell="A32" sqref="A32"/>
    </sheetView>
  </sheetViews>
  <sheetFormatPr defaultRowHeight="12.5" x14ac:dyDescent="0.25"/>
  <cols>
    <col min="1" max="1" width="89.1796875" customWidth="1"/>
  </cols>
  <sheetData>
    <row r="1" spans="1:1" ht="15.5" x14ac:dyDescent="0.25">
      <c r="A1" s="208" t="s">
        <v>97</v>
      </c>
    </row>
    <row r="2" spans="1:1" ht="62.5" x14ac:dyDescent="0.25">
      <c r="A2" s="209" t="str">
        <f>CONCATENATE("Łączna liczba godzin na studiach niestacjonarnych II stopnia jest równa ~",TEXT(all,"0")," godz.; konsultacje i egzaminy – ~",TEXT(NieStac!D69,"0")," godz., co daje łączną liczbę godzin zajęć wymagających bezpośredniego udziału nauczycieli akademickich i studentów = ",TEXT(NieStac!D70,"0")," godz. (liczbę punktów, którą student musi uzyskać w trakcie zajęć = 90),  ","Przyjęto założenie, że jeden punkt ECTS odpowiada efektom kształcenia, których uzyskanie wymaga od studenta średnio 25 godzin pracy")</f>
        <v>Łączna liczba godzin na studiach niestacjonarnych II stopnia jest równa ~676 godz.; konsultacje i egzaminy – ~60 godz., co daje łączną liczbę godzin zajęć wymagających bezpośredniego udziału nauczycieli akademickich i studentów = 736 godz. (liczbę punktów, którą student musi uzyskać w trakcie zajęć = 90),  Przyjęto założenie, że jeden punkt ECTS odpowiada efektom kształcenia, których uzyskanie wymaga od studenta średnio 25 godzin pracy</v>
      </c>
    </row>
    <row r="3" spans="1:1" ht="25" x14ac:dyDescent="0.25">
      <c r="A3" s="209" t="str">
        <f>CONCATENATE("Łączna liczba punktów ECTS = 90 punkty ECTS modułów obieralnych = ",TEXT(NieStac!D73,"0")," (wymagana liczba punktów ECTS modułów obieralnych 30% z 90 = 27). ")</f>
        <v xml:space="preserve">Łączna liczba punktów ECTS = 90 punkty ECTS modułów obieralnych = 36 (wymagana liczba punktów ECTS modułów obieralnych 30% z 90 = 27). </v>
      </c>
    </row>
    <row r="4" spans="1:1" ht="42.75" customHeight="1" x14ac:dyDescent="0.25">
      <c r="A4" s="209" t="str">
        <f>CONCATENATE("Łączna liczba godzin, którą student musi uzyskać w ramach zajęć o charakterze praktycznym, w tym zajęć laboratoryjnych i projektowych oraz ćwiczeń i seminariów  jest równa ",TEXT(NieStac!D75,"0")," godz. (a punktów ECTS = ",TEXT(NieStac!D76,"0"),"). ")</f>
        <v xml:space="preserve">Łączna liczba godzin, którą student musi uzyskać w ramach zajęć o charakterze praktycznym, w tym zajęć laboratoryjnych i projektowych oraz ćwiczeń i seminariów  jest równa 372 godz. (a punktów ECTS = 64). </v>
      </c>
    </row>
    <row r="5" spans="1:1" x14ac:dyDescent="0.25">
      <c r="A5" s="209" t="s">
        <v>248</v>
      </c>
    </row>
    <row r="6" spans="1:1" x14ac:dyDescent="0.25">
      <c r="A6" s="209" t="s">
        <v>217</v>
      </c>
    </row>
    <row r="7" spans="1:1" ht="42.75" customHeight="1" x14ac:dyDescent="0.25">
      <c r="A7" s="209" t="str">
        <f>CONCATENATE("Liczba punktów zajęć związanych z badaniami naukowymi jest równa ",TEXT(NieStac!D77,0),", a % punktów ECTS zajęć służących zdobywaniu pogłębionej wiedzy, umiejętności prowadzenia badań naukowych oraz kompetencji społecznych niezbędnych w działalności badawczej =  ",TEXT(NieStac!D78,"0"),"%.")</f>
        <v>Liczba punktów zajęć związanych z badaniami naukowymi jest równa 51, a % punktów ECTS zajęć służących zdobywaniu pogłębionej wiedzy, umiejętności prowadzenia badań naukowych oraz kompetencji społecznych niezbędnych w działalności badawczej =  57%.</v>
      </c>
    </row>
    <row r="8" spans="1:1" x14ac:dyDescent="0.25">
      <c r="A8" s="209" t="str">
        <f>CONCATENATE("Liczba punktów ECTS z zajęć z zakresu nauk podstawowych = ",TEXT(NieStac!D79,0))</f>
        <v>Liczba punktów ECTS z zajęć z zakresu nauk podstawowych = 13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17</vt:i4>
      </vt:variant>
    </vt:vector>
  </HeadingPairs>
  <TitlesOfParts>
    <vt:vector size="26" baseType="lpstr">
      <vt:lpstr>NieStac</vt:lpstr>
      <vt:lpstr>Tabela_efektow</vt:lpstr>
      <vt:lpstr>Wiedza</vt:lpstr>
      <vt:lpstr>Umiejetnosci</vt:lpstr>
      <vt:lpstr>Kompetencje</vt:lpstr>
      <vt:lpstr>Klasy przedmiotów</vt:lpstr>
      <vt:lpstr>Kompetencje inżynierskie</vt:lpstr>
      <vt:lpstr>Opis_efektow_inz</vt:lpstr>
      <vt:lpstr>Statystyki</vt:lpstr>
      <vt:lpstr>_rok1</vt:lpstr>
      <vt:lpstr>_rok4</vt:lpstr>
      <vt:lpstr>_sem1</vt:lpstr>
      <vt:lpstr>_sem2</vt:lpstr>
      <vt:lpstr>_sem3</vt:lpstr>
      <vt:lpstr>_sem7</vt:lpstr>
      <vt:lpstr>_wyk1</vt:lpstr>
      <vt:lpstr>_wyk2</vt:lpstr>
      <vt:lpstr>_wyk3</vt:lpstr>
      <vt:lpstr>_wyk7</vt:lpstr>
      <vt:lpstr>all</vt:lpstr>
      <vt:lpstr>NieStac!Obszar_wydruku</vt:lpstr>
      <vt:lpstr>Tabela_efektow!Obszar_wydruku</vt:lpstr>
      <vt:lpstr>suma1</vt:lpstr>
      <vt:lpstr>suma2</vt:lpstr>
      <vt:lpstr>suma3</vt:lpstr>
      <vt:lpstr>suma7</vt:lpstr>
    </vt:vector>
  </TitlesOfParts>
  <Company>Politechnika Poznańska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Zbyszko Królikowski;Katarzyna Małkowska</dc:creator>
  <cp:lastModifiedBy>Zbyszko Królikowski</cp:lastModifiedBy>
  <cp:lastPrinted>2018-10-20T09:46:19Z</cp:lastPrinted>
  <dcterms:created xsi:type="dcterms:W3CDTF">2008-06-20T16:27:18Z</dcterms:created>
  <dcterms:modified xsi:type="dcterms:W3CDTF">2019-02-13T16:34:33Z</dcterms:modified>
</cp:coreProperties>
</file>